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 activeTab="1"/>
  </bookViews>
  <sheets>
    <sheet name="基础人均需求" sheetId="1" r:id="rId1"/>
    <sheet name="生产消费数据" sheetId="2" r:id="rId2"/>
    <sheet name="各城特产" sheetId="3" r:id="rId3"/>
  </sheets>
  <calcPr calcId="125725"/>
</workbook>
</file>

<file path=xl/calcChain.xml><?xml version="1.0" encoding="utf-8"?>
<calcChain xmlns="http://schemas.openxmlformats.org/spreadsheetml/2006/main">
  <c r="R5" i="2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4"/>
  <c r="S19"/>
  <c r="U25"/>
  <c r="X5"/>
  <c r="Y5" s="1"/>
  <c r="X6"/>
  <c r="Y6" s="1"/>
  <c r="X7"/>
  <c r="Y7" s="1"/>
  <c r="X9"/>
  <c r="Y9" s="1"/>
  <c r="X10"/>
  <c r="Y10" s="1"/>
  <c r="X11"/>
  <c r="Y11" s="1"/>
  <c r="X12"/>
  <c r="Y12" s="1"/>
  <c r="X13"/>
  <c r="Y13" s="1"/>
  <c r="X14"/>
  <c r="Y14" s="1"/>
  <c r="X15"/>
  <c r="Y15" s="1"/>
  <c r="X16"/>
  <c r="Y16" s="1"/>
  <c r="X4"/>
  <c r="Y4" s="1"/>
  <c r="B5"/>
  <c r="U5" s="1"/>
  <c r="B6"/>
  <c r="U6" s="1"/>
  <c r="B7"/>
  <c r="U7" s="1"/>
  <c r="B8"/>
  <c r="U8" s="1"/>
  <c r="B9"/>
  <c r="U9" s="1"/>
  <c r="B10"/>
  <c r="U10" s="1"/>
  <c r="B11"/>
  <c r="U11" s="1"/>
  <c r="B12"/>
  <c r="U12" s="1"/>
  <c r="B13"/>
  <c r="U13" s="1"/>
  <c r="B14"/>
  <c r="U14" s="1"/>
  <c r="B15"/>
  <c r="U15" s="1"/>
  <c r="B16"/>
  <c r="U16" s="1"/>
  <c r="B17"/>
  <c r="U17" s="1"/>
  <c r="B18"/>
  <c r="U18" s="1"/>
  <c r="B19"/>
  <c r="B20"/>
  <c r="U20" s="1"/>
  <c r="B21"/>
  <c r="S21" s="1"/>
  <c r="W21" s="1"/>
  <c r="B22"/>
  <c r="U22" s="1"/>
  <c r="B23"/>
  <c r="U23" s="1"/>
  <c r="B24"/>
  <c r="S24" s="1"/>
  <c r="W24" s="1"/>
  <c r="B25"/>
  <c r="S25" s="1"/>
  <c r="W25" s="1"/>
  <c r="B4"/>
  <c r="U4" s="1"/>
  <c r="X5" i="1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4"/>
  <c r="V4"/>
  <c r="M5"/>
  <c r="N5"/>
  <c r="O5"/>
  <c r="P5"/>
  <c r="Q5"/>
  <c r="R5"/>
  <c r="S5"/>
  <c r="T5"/>
  <c r="U5"/>
  <c r="V5"/>
  <c r="M6"/>
  <c r="N6"/>
  <c r="O6"/>
  <c r="P6"/>
  <c r="Q6"/>
  <c r="R6"/>
  <c r="S6"/>
  <c r="T6"/>
  <c r="U6"/>
  <c r="V6"/>
  <c r="M7"/>
  <c r="N7"/>
  <c r="O7"/>
  <c r="P7"/>
  <c r="Q7"/>
  <c r="R7"/>
  <c r="S7"/>
  <c r="T7"/>
  <c r="U7"/>
  <c r="V7"/>
  <c r="M8"/>
  <c r="N8"/>
  <c r="O8"/>
  <c r="P8"/>
  <c r="Q8"/>
  <c r="R8"/>
  <c r="S8"/>
  <c r="T8"/>
  <c r="U8"/>
  <c r="V8"/>
  <c r="M9"/>
  <c r="N9"/>
  <c r="O9"/>
  <c r="P9"/>
  <c r="Q9"/>
  <c r="R9"/>
  <c r="S9"/>
  <c r="T9"/>
  <c r="U9"/>
  <c r="V9"/>
  <c r="M10"/>
  <c r="N10"/>
  <c r="O10"/>
  <c r="P10"/>
  <c r="Q10"/>
  <c r="R10"/>
  <c r="S10"/>
  <c r="T10"/>
  <c r="U10"/>
  <c r="V10"/>
  <c r="M11"/>
  <c r="N11"/>
  <c r="O11"/>
  <c r="P11"/>
  <c r="Q11"/>
  <c r="R11"/>
  <c r="S11"/>
  <c r="T11"/>
  <c r="U11"/>
  <c r="V11"/>
  <c r="M12"/>
  <c r="N12"/>
  <c r="O12"/>
  <c r="P12"/>
  <c r="Q12"/>
  <c r="R12"/>
  <c r="S12"/>
  <c r="T12"/>
  <c r="U12"/>
  <c r="V12"/>
  <c r="M13"/>
  <c r="N13"/>
  <c r="O13"/>
  <c r="P13"/>
  <c r="Q13"/>
  <c r="R13"/>
  <c r="S13"/>
  <c r="T13"/>
  <c r="U13"/>
  <c r="V13"/>
  <c r="M14"/>
  <c r="N14"/>
  <c r="O14"/>
  <c r="P14"/>
  <c r="Q14"/>
  <c r="R14"/>
  <c r="S14"/>
  <c r="T14"/>
  <c r="U14"/>
  <c r="V14"/>
  <c r="M15"/>
  <c r="N15"/>
  <c r="O15"/>
  <c r="P15"/>
  <c r="Q15"/>
  <c r="R15"/>
  <c r="S15"/>
  <c r="T15"/>
  <c r="U15"/>
  <c r="V15"/>
  <c r="M16"/>
  <c r="N16"/>
  <c r="O16"/>
  <c r="P16"/>
  <c r="Q16"/>
  <c r="R16"/>
  <c r="S16"/>
  <c r="T16"/>
  <c r="U16"/>
  <c r="V16"/>
  <c r="M17"/>
  <c r="N17"/>
  <c r="O17"/>
  <c r="P17"/>
  <c r="Q17"/>
  <c r="R17"/>
  <c r="S17"/>
  <c r="T17"/>
  <c r="U17"/>
  <c r="V17"/>
  <c r="M18"/>
  <c r="N18"/>
  <c r="O18"/>
  <c r="P18"/>
  <c r="Q18"/>
  <c r="R18"/>
  <c r="S18"/>
  <c r="T18"/>
  <c r="U18"/>
  <c r="V18"/>
  <c r="M19"/>
  <c r="N19"/>
  <c r="O19"/>
  <c r="P19"/>
  <c r="Q19"/>
  <c r="R19"/>
  <c r="S19"/>
  <c r="T19"/>
  <c r="U19"/>
  <c r="V19"/>
  <c r="M20"/>
  <c r="N20"/>
  <c r="O20"/>
  <c r="P20"/>
  <c r="Q20"/>
  <c r="R20"/>
  <c r="S20"/>
  <c r="T20"/>
  <c r="U20"/>
  <c r="V20"/>
  <c r="M21"/>
  <c r="N21"/>
  <c r="O21"/>
  <c r="P21"/>
  <c r="Q21"/>
  <c r="R21"/>
  <c r="S21"/>
  <c r="T21"/>
  <c r="U21"/>
  <c r="V21"/>
  <c r="M22"/>
  <c r="N22"/>
  <c r="O22"/>
  <c r="P22"/>
  <c r="Q22"/>
  <c r="R22"/>
  <c r="S22"/>
  <c r="T22"/>
  <c r="U22"/>
  <c r="V22"/>
  <c r="M23"/>
  <c r="N23"/>
  <c r="O23"/>
  <c r="P23"/>
  <c r="Q23"/>
  <c r="R23"/>
  <c r="S23"/>
  <c r="T23"/>
  <c r="U23"/>
  <c r="V23"/>
  <c r="M24"/>
  <c r="N24"/>
  <c r="O24"/>
  <c r="P24"/>
  <c r="Q24"/>
  <c r="R24"/>
  <c r="S24"/>
  <c r="T24"/>
  <c r="U24"/>
  <c r="V24"/>
  <c r="M25"/>
  <c r="N25"/>
  <c r="O25"/>
  <c r="P25"/>
  <c r="Q25"/>
  <c r="R25"/>
  <c r="S25"/>
  <c r="T25"/>
  <c r="U25"/>
  <c r="V25"/>
  <c r="N4"/>
  <c r="O4"/>
  <c r="P4"/>
  <c r="Q4"/>
  <c r="R4"/>
  <c r="S4"/>
  <c r="T4"/>
  <c r="U4"/>
  <c r="M4"/>
  <c r="D33" i="2" l="1"/>
  <c r="D35"/>
  <c r="E35"/>
  <c r="K33"/>
  <c r="C33"/>
  <c r="H38"/>
  <c r="W19"/>
  <c r="C26"/>
  <c r="V25"/>
  <c r="V21"/>
  <c r="U21"/>
  <c r="U19"/>
  <c r="U24"/>
  <c r="V24" s="1"/>
  <c r="Z5"/>
  <c r="Z15"/>
  <c r="Z9"/>
  <c r="Z4"/>
  <c r="Z16"/>
  <c r="Z13"/>
  <c r="Z6"/>
  <c r="Z7"/>
  <c r="Z12"/>
  <c r="Z14"/>
  <c r="Z10"/>
  <c r="Z11"/>
  <c r="S17"/>
  <c r="P26"/>
  <c r="S22"/>
  <c r="S23"/>
  <c r="G26"/>
  <c r="S8" s="1"/>
  <c r="I26"/>
  <c r="S10" s="1"/>
  <c r="W10" s="1"/>
  <c r="V10" s="1"/>
  <c r="S4"/>
  <c r="K26"/>
  <c r="S12" s="1"/>
  <c r="G33" s="1"/>
  <c r="L26"/>
  <c r="S13" s="1"/>
  <c r="H35" s="1"/>
  <c r="D26"/>
  <c r="S5" s="1"/>
  <c r="W5" s="1"/>
  <c r="V5" s="1"/>
  <c r="E26"/>
  <c r="S6" s="1"/>
  <c r="H26"/>
  <c r="S9" s="1"/>
  <c r="W9" s="1"/>
  <c r="V9" s="1"/>
  <c r="Q26"/>
  <c r="J26"/>
  <c r="S11" s="1"/>
  <c r="W11" s="1"/>
  <c r="V11" s="1"/>
  <c r="M26"/>
  <c r="S14" s="1"/>
  <c r="I35" s="1"/>
  <c r="N26"/>
  <c r="S15" s="1"/>
  <c r="F26"/>
  <c r="S7" s="1"/>
  <c r="W7" s="1"/>
  <c r="V7" s="1"/>
  <c r="O26"/>
  <c r="S16" s="1"/>
  <c r="W15" l="1"/>
  <c r="V15" s="1"/>
  <c r="J39"/>
  <c r="J38"/>
  <c r="W6"/>
  <c r="V6" s="1"/>
  <c r="D38"/>
  <c r="W22"/>
  <c r="V22" s="1"/>
  <c r="G36"/>
  <c r="D36"/>
  <c r="F36"/>
  <c r="C36"/>
  <c r="J36"/>
  <c r="I36"/>
  <c r="H36"/>
  <c r="E36"/>
  <c r="K36"/>
  <c r="F38"/>
  <c r="I38"/>
  <c r="J35"/>
  <c r="F33"/>
  <c r="W14"/>
  <c r="V14" s="1"/>
  <c r="I39"/>
  <c r="I33"/>
  <c r="W4"/>
  <c r="V4" s="1"/>
  <c r="C35"/>
  <c r="C38"/>
  <c r="C39"/>
  <c r="W17"/>
  <c r="V17" s="1"/>
  <c r="D31"/>
  <c r="H31"/>
  <c r="C31"/>
  <c r="K31"/>
  <c r="J31"/>
  <c r="I31"/>
  <c r="G31"/>
  <c r="F31"/>
  <c r="E31"/>
  <c r="D37"/>
  <c r="H37"/>
  <c r="G37"/>
  <c r="F37"/>
  <c r="C37"/>
  <c r="K37"/>
  <c r="I37"/>
  <c r="E37"/>
  <c r="J37"/>
  <c r="W8"/>
  <c r="V8" s="1"/>
  <c r="D30"/>
  <c r="J30"/>
  <c r="F30"/>
  <c r="E39"/>
  <c r="E38"/>
  <c r="I30"/>
  <c r="G30"/>
  <c r="K30"/>
  <c r="H30"/>
  <c r="C30"/>
  <c r="F35"/>
  <c r="E33"/>
  <c r="J33"/>
  <c r="W12"/>
  <c r="V12" s="1"/>
  <c r="G39"/>
  <c r="W13"/>
  <c r="V13" s="1"/>
  <c r="H39"/>
  <c r="H33"/>
  <c r="F39"/>
  <c r="G35"/>
  <c r="D39"/>
  <c r="W16"/>
  <c r="V16" s="1"/>
  <c r="K39"/>
  <c r="K38"/>
  <c r="K35"/>
  <c r="G38"/>
  <c r="W20"/>
  <c r="V20" s="1"/>
  <c r="S20"/>
  <c r="M31" s="1"/>
  <c r="W18"/>
  <c r="V18" s="1"/>
  <c r="S18"/>
  <c r="L37" s="1"/>
  <c r="V19"/>
  <c r="W23"/>
  <c r="V23" s="1"/>
  <c r="L36" l="1"/>
  <c r="D34"/>
  <c r="L34"/>
  <c r="M39"/>
  <c r="G34"/>
  <c r="F34"/>
  <c r="C34"/>
  <c r="K34"/>
  <c r="E34"/>
  <c r="J34"/>
  <c r="I34"/>
  <c r="H34"/>
  <c r="M38"/>
  <c r="M35"/>
  <c r="M33"/>
  <c r="L30"/>
  <c r="M30"/>
  <c r="M37"/>
  <c r="N37" s="1"/>
  <c r="X23" s="1"/>
  <c r="Y23" s="1"/>
  <c r="Z23" s="1"/>
  <c r="I32"/>
  <c r="D32"/>
  <c r="L38"/>
  <c r="N38" s="1"/>
  <c r="X24" s="1"/>
  <c r="Y24" s="1"/>
  <c r="Z24" s="1"/>
  <c r="C32"/>
  <c r="H32"/>
  <c r="M32"/>
  <c r="K32"/>
  <c r="G32"/>
  <c r="F32"/>
  <c r="E32"/>
  <c r="J32"/>
  <c r="L39"/>
  <c r="N39" s="1"/>
  <c r="X25" s="1"/>
  <c r="Y25" s="1"/>
  <c r="Z25" s="1"/>
  <c r="L35"/>
  <c r="L33"/>
  <c r="L31"/>
  <c r="N31" s="1"/>
  <c r="X17" s="1"/>
  <c r="Y17" s="1"/>
  <c r="Z17" s="1"/>
  <c r="M36"/>
  <c r="N35" l="1"/>
  <c r="X21" s="1"/>
  <c r="Y21" s="1"/>
  <c r="Z21" s="1"/>
  <c r="N30"/>
  <c r="X8" s="1"/>
  <c r="Y8" s="1"/>
  <c r="Z8" s="1"/>
  <c r="N36"/>
  <c r="X22" s="1"/>
  <c r="Y22" s="1"/>
  <c r="Z22" s="1"/>
  <c r="N34"/>
  <c r="X20" s="1"/>
  <c r="Y20" s="1"/>
  <c r="Z20" s="1"/>
  <c r="N33"/>
  <c r="X19" s="1"/>
  <c r="Y19" s="1"/>
  <c r="Z19" s="1"/>
  <c r="N32"/>
  <c r="X18" s="1"/>
  <c r="Y18" s="1"/>
  <c r="Z18" s="1"/>
  <c r="Z26" l="1"/>
</calcChain>
</file>

<file path=xl/sharedStrings.xml><?xml version="1.0" encoding="utf-8"?>
<sst xmlns="http://schemas.openxmlformats.org/spreadsheetml/2006/main" count="181" uniqueCount="92">
  <si>
    <t>10天需求</t>
    <phoneticPr fontId="3" type="noConversion"/>
  </si>
  <si>
    <t>威尼斯</t>
    <phoneticPr fontId="3" type="noConversion"/>
  </si>
  <si>
    <t>扎拉</t>
    <phoneticPr fontId="3" type="noConversion"/>
  </si>
  <si>
    <t>热那亚</t>
    <phoneticPr fontId="3" type="noConversion"/>
  </si>
  <si>
    <t>比萨</t>
    <phoneticPr fontId="3" type="noConversion"/>
  </si>
  <si>
    <t>克洛尼</t>
    <phoneticPr fontId="3" type="noConversion"/>
  </si>
  <si>
    <t>亚历山大</t>
    <phoneticPr fontId="3" type="noConversion"/>
  </si>
  <si>
    <t>安提俄克</t>
    <phoneticPr fontId="3" type="noConversion"/>
  </si>
  <si>
    <t>贝鲁特</t>
    <phoneticPr fontId="3" type="noConversion"/>
  </si>
  <si>
    <t>阿克里</t>
    <phoneticPr fontId="3" type="noConversion"/>
  </si>
  <si>
    <t>卡法</t>
    <phoneticPr fontId="3" type="noConversion"/>
  </si>
  <si>
    <t>人口</t>
    <phoneticPr fontId="3" type="noConversion"/>
  </si>
  <si>
    <t>木头</t>
    <phoneticPr fontId="3" type="noConversion"/>
  </si>
  <si>
    <t>砖</t>
    <phoneticPr fontId="3" type="noConversion"/>
  </si>
  <si>
    <t>谷</t>
    <phoneticPr fontId="3" type="noConversion"/>
  </si>
  <si>
    <t>水果</t>
    <phoneticPr fontId="3" type="noConversion"/>
  </si>
  <si>
    <t>陶瓷</t>
    <phoneticPr fontId="3" type="noConversion"/>
  </si>
  <si>
    <t>橄榄油</t>
    <phoneticPr fontId="3" type="noConversion"/>
  </si>
  <si>
    <t>葡萄</t>
    <phoneticPr fontId="3" type="noConversion"/>
  </si>
  <si>
    <t>大麻</t>
    <phoneticPr fontId="3" type="noConversion"/>
  </si>
  <si>
    <t>盐</t>
    <phoneticPr fontId="3" type="noConversion"/>
  </si>
  <si>
    <t>棉花</t>
    <phoneticPr fontId="3" type="noConversion"/>
  </si>
  <si>
    <t>蜂蜜</t>
    <phoneticPr fontId="3" type="noConversion"/>
  </si>
  <si>
    <t>染料</t>
    <phoneticPr fontId="3" type="noConversion"/>
  </si>
  <si>
    <t>金属</t>
    <phoneticPr fontId="3" type="noConversion"/>
  </si>
  <si>
    <t>工具</t>
    <phoneticPr fontId="3" type="noConversion"/>
  </si>
  <si>
    <t>丝绸</t>
    <phoneticPr fontId="3" type="noConversion"/>
  </si>
  <si>
    <t>肉</t>
    <phoneticPr fontId="3" type="noConversion"/>
  </si>
  <si>
    <t>布</t>
    <phoneticPr fontId="3" type="noConversion"/>
  </si>
  <si>
    <t>面包</t>
    <phoneticPr fontId="3" type="noConversion"/>
  </si>
  <si>
    <t>绳</t>
    <phoneticPr fontId="3" type="noConversion"/>
  </si>
  <si>
    <t>香料</t>
    <phoneticPr fontId="3" type="noConversion"/>
  </si>
  <si>
    <t>玻璃</t>
    <phoneticPr fontId="3" type="noConversion"/>
  </si>
  <si>
    <t>衣服</t>
    <phoneticPr fontId="3" type="noConversion"/>
  </si>
  <si>
    <t>人均需求</t>
    <phoneticPr fontId="3" type="noConversion"/>
  </si>
  <si>
    <t>输入人口</t>
    <phoneticPr fontId="3" type="noConversion"/>
  </si>
  <si>
    <t>木头</t>
    <phoneticPr fontId="3" type="noConversion"/>
  </si>
  <si>
    <t>砖</t>
    <phoneticPr fontId="3" type="noConversion"/>
  </si>
  <si>
    <t>谷</t>
    <phoneticPr fontId="3" type="noConversion"/>
  </si>
  <si>
    <t>水果</t>
    <phoneticPr fontId="3" type="noConversion"/>
  </si>
  <si>
    <t>陶瓷</t>
    <phoneticPr fontId="3" type="noConversion"/>
  </si>
  <si>
    <t>橄榄油</t>
    <phoneticPr fontId="3" type="noConversion"/>
  </si>
  <si>
    <t>葡萄</t>
    <phoneticPr fontId="3" type="noConversion"/>
  </si>
  <si>
    <t>大麻</t>
    <phoneticPr fontId="3" type="noConversion"/>
  </si>
  <si>
    <t>盐</t>
    <phoneticPr fontId="3" type="noConversion"/>
  </si>
  <si>
    <t>棉花</t>
    <phoneticPr fontId="3" type="noConversion"/>
  </si>
  <si>
    <t>蜂蜜</t>
    <phoneticPr fontId="3" type="noConversion"/>
  </si>
  <si>
    <t>染料</t>
    <phoneticPr fontId="3" type="noConversion"/>
  </si>
  <si>
    <t>金属</t>
    <phoneticPr fontId="3" type="noConversion"/>
  </si>
  <si>
    <t>对应中间产品比例</t>
    <phoneticPr fontId="3" type="noConversion"/>
  </si>
  <si>
    <t>合计需要数量</t>
    <phoneticPr fontId="3" type="noConversion"/>
  </si>
  <si>
    <t>日产量</t>
    <phoneticPr fontId="3" type="noConversion"/>
  </si>
  <si>
    <t>工厂数</t>
    <phoneticPr fontId="3" type="noConversion"/>
  </si>
  <si>
    <t>基本需求</t>
    <phoneticPr fontId="3" type="noConversion"/>
  </si>
  <si>
    <t>10日</t>
  </si>
  <si>
    <t>共计</t>
    <phoneticPr fontId="3" type="noConversion"/>
  </si>
  <si>
    <t>总需求</t>
    <phoneticPr fontId="3" type="noConversion"/>
  </si>
  <si>
    <t>每厂</t>
    <phoneticPr fontId="3" type="noConversion"/>
  </si>
  <si>
    <t>工厂个数比例关系</t>
    <phoneticPr fontId="3" type="noConversion"/>
  </si>
  <si>
    <t>厂数</t>
    <phoneticPr fontId="3" type="noConversion"/>
  </si>
  <si>
    <t>原料工厂数</t>
    <phoneticPr fontId="3" type="noConversion"/>
  </si>
  <si>
    <t>单位成本</t>
    <phoneticPr fontId="3" type="noConversion"/>
  </si>
  <si>
    <t>对应厂数</t>
    <phoneticPr fontId="3" type="noConversion"/>
  </si>
  <si>
    <t>单位</t>
    <phoneticPr fontId="3" type="noConversion"/>
  </si>
  <si>
    <t>售价率</t>
    <phoneticPr fontId="3" type="noConversion"/>
  </si>
  <si>
    <t>单位毛利</t>
    <phoneticPr fontId="3" type="noConversion"/>
  </si>
  <si>
    <t>利润下限</t>
    <phoneticPr fontId="3" type="noConversion"/>
  </si>
  <si>
    <t>拉古萨</t>
    <phoneticPr fontId="3" type="noConversion"/>
  </si>
  <si>
    <t>都拉佐</t>
    <phoneticPr fontId="3" type="noConversion"/>
  </si>
  <si>
    <t>雅典</t>
    <phoneticPr fontId="3" type="noConversion"/>
  </si>
  <si>
    <t>克罗尼</t>
    <phoneticPr fontId="3" type="noConversion"/>
  </si>
  <si>
    <t>罗马</t>
    <phoneticPr fontId="3" type="noConversion"/>
  </si>
  <si>
    <t>那不勒斯</t>
    <phoneticPr fontId="3" type="noConversion"/>
  </si>
  <si>
    <t>巴勒莫</t>
    <phoneticPr fontId="3" type="noConversion"/>
  </si>
  <si>
    <t>突尼斯</t>
    <phoneticPr fontId="3" type="noConversion"/>
  </si>
  <si>
    <t>锡拉库扎</t>
    <phoneticPr fontId="3" type="noConversion"/>
  </si>
  <si>
    <t>塞萨洛尼基</t>
    <phoneticPr fontId="3" type="noConversion"/>
  </si>
  <si>
    <t>干地亚</t>
    <phoneticPr fontId="3" type="noConversion"/>
  </si>
  <si>
    <t>君士坦丁堡</t>
    <phoneticPr fontId="3" type="noConversion"/>
  </si>
  <si>
    <t>法马古斯塔</t>
    <phoneticPr fontId="3" type="noConversion"/>
  </si>
  <si>
    <t>摩罗卡斯特姆</t>
    <phoneticPr fontId="3" type="noConversion"/>
  </si>
  <si>
    <t>萨姆松</t>
    <phoneticPr fontId="3" type="noConversion"/>
  </si>
  <si>
    <t>的黎波里</t>
    <phoneticPr fontId="3" type="noConversion"/>
  </si>
  <si>
    <t>平均</t>
    <phoneticPr fontId="3" type="noConversion"/>
  </si>
  <si>
    <t>单位产品对应基础产品比例</t>
    <phoneticPr fontId="3" type="noConversion"/>
  </si>
  <si>
    <t>标绿的格子自己输入</t>
    <phoneticPr fontId="3" type="noConversion"/>
  </si>
  <si>
    <t>用于加工</t>
    <phoneticPr fontId="3" type="noConversion"/>
  </si>
  <si>
    <t>取10城需求数据，扣除加工使用的原料及中间产品数量，取均值，上表中各产品人均需求比较均匀，推测游戏中富人比例对消费无影响</t>
    <phoneticPr fontId="3" type="noConversion"/>
  </si>
  <si>
    <t>10日满荷生产</t>
    <phoneticPr fontId="3" type="noConversion"/>
  </si>
  <si>
    <t>满荷生产</t>
  </si>
  <si>
    <t>成本与游戏中有计算取整差异，大体差不多。</t>
    <phoneticPr fontId="3" type="noConversion"/>
  </si>
  <si>
    <t>加工需求</t>
    <phoneticPr fontId="3" type="noConversion"/>
  </si>
</sst>
</file>

<file path=xl/styles.xml><?xml version="1.0" encoding="utf-8"?>
<styleSheet xmlns="http://schemas.openxmlformats.org/spreadsheetml/2006/main">
  <numFmts count="5"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* #,##0_);[Red]_(* \(#,##0\);_(* &quot;-&quot;??_)"/>
    <numFmt numFmtId="177" formatCode="_(* #,##0.0000_);[Red]_(* \(#,##0.0000\);_(* &quot;-&quot;??_)"/>
    <numFmt numFmtId="178" formatCode="_ * #,##0.0_ ;_ * \-#,##0.0_ ;_ * &quot;-&quot;??_ ;_ @_ "/>
  </numFmts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theme="1"/>
      <name val="Arial Unicode MS"/>
      <family val="2"/>
      <charset val="134"/>
    </font>
    <font>
      <sz val="9"/>
      <name val="宋体"/>
      <family val="2"/>
      <charset val="134"/>
      <scheme val="minor"/>
    </font>
    <font>
      <b/>
      <sz val="9"/>
      <color rgb="FFFF0000"/>
      <name val="Arial Unicode MS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1" applyNumberFormat="1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>
      <alignment vertical="center"/>
    </xf>
    <xf numFmtId="178" fontId="2" fillId="0" borderId="1" xfId="1" applyNumberFormat="1" applyFont="1" applyBorder="1">
      <alignment vertical="center"/>
    </xf>
    <xf numFmtId="178" fontId="2" fillId="0" borderId="0" xfId="1" applyNumberFormat="1" applyFont="1">
      <alignment vertical="center"/>
    </xf>
    <xf numFmtId="0" fontId="2" fillId="0" borderId="0" xfId="0" applyFont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178" fontId="2" fillId="3" borderId="1" xfId="1" applyNumberFormat="1" applyFont="1" applyFill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1" applyNumberFormat="1" applyFont="1" applyBorder="1">
      <alignment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1" xfId="1" applyNumberFormat="1" applyFont="1" applyFill="1" applyBorder="1">
      <alignment vertical="center"/>
    </xf>
    <xf numFmtId="43" fontId="2" fillId="0" borderId="1" xfId="1" applyNumberFormat="1" applyFont="1" applyBorder="1">
      <alignment vertical="center"/>
    </xf>
    <xf numFmtId="176" fontId="2" fillId="4" borderId="1" xfId="0" applyNumberFormat="1" applyFont="1" applyFill="1" applyBorder="1">
      <alignment vertical="center"/>
    </xf>
    <xf numFmtId="176" fontId="2" fillId="4" borderId="0" xfId="0" applyNumberFormat="1" applyFont="1" applyFill="1">
      <alignment vertical="center"/>
    </xf>
    <xf numFmtId="176" fontId="2" fillId="0" borderId="3" xfId="0" applyNumberFormat="1" applyFont="1" applyBorder="1">
      <alignment vertical="center"/>
    </xf>
    <xf numFmtId="0" fontId="2" fillId="0" borderId="1" xfId="0" applyFont="1" applyFill="1" applyBorder="1">
      <alignment vertical="center"/>
    </xf>
    <xf numFmtId="176" fontId="2" fillId="2" borderId="1" xfId="1" applyNumberFormat="1" applyFont="1" applyFill="1" applyBorder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43" fontId="2" fillId="0" borderId="0" xfId="0" applyNumberFormat="1" applyFont="1">
      <alignment vertical="center"/>
    </xf>
    <xf numFmtId="44" fontId="2" fillId="0" borderId="0" xfId="0" applyNumberFormat="1" applyFont="1" applyAlignment="1">
      <alignment horizontal="center" vertical="center"/>
    </xf>
    <xf numFmtId="176" fontId="2" fillId="5" borderId="1" xfId="0" applyNumberFormat="1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workbookViewId="0">
      <selection activeCell="X12" sqref="X12"/>
    </sheetView>
  </sheetViews>
  <sheetFormatPr defaultRowHeight="13.5"/>
  <cols>
    <col min="1" max="1" width="7.75" style="1" bestFit="1" customWidth="1"/>
    <col min="2" max="2" width="6.125" style="1" bestFit="1" customWidth="1"/>
    <col min="3" max="3" width="5.125" style="1" bestFit="1" customWidth="1"/>
    <col min="4" max="4" width="6.125" style="1" bestFit="1" customWidth="1"/>
    <col min="5" max="5" width="5.125" style="1" bestFit="1" customWidth="1"/>
    <col min="6" max="6" width="4.875" style="1" customWidth="1"/>
    <col min="7" max="7" width="4.75" style="1" customWidth="1"/>
    <col min="8" max="8" width="4.625" style="1" customWidth="1"/>
    <col min="9" max="9" width="5.25" style="1" customWidth="1"/>
    <col min="10" max="10" width="4.25" style="1" customWidth="1"/>
    <col min="11" max="11" width="4.375" style="1" customWidth="1"/>
    <col min="12" max="12" width="1.375" style="1" customWidth="1"/>
    <col min="13" max="17" width="7.25" style="1" bestFit="1" customWidth="1"/>
    <col min="18" max="19" width="7.5" style="1" bestFit="1" customWidth="1"/>
    <col min="20" max="22" width="7.25" style="1" bestFit="1" customWidth="1"/>
    <col min="23" max="23" width="1" style="1" customWidth="1"/>
    <col min="24" max="24" width="7.25" style="1" bestFit="1" customWidth="1"/>
    <col min="25" max="16384" width="9" style="1"/>
  </cols>
  <sheetData>
    <row r="1" spans="1:24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13"/>
      <c r="M1" s="36" t="s">
        <v>34</v>
      </c>
      <c r="N1" s="36"/>
      <c r="O1" s="36"/>
      <c r="P1" s="36"/>
      <c r="Q1" s="36"/>
      <c r="R1" s="36"/>
      <c r="S1" s="36"/>
      <c r="T1" s="36"/>
      <c r="U1" s="36"/>
      <c r="V1" s="36"/>
      <c r="W1" s="13"/>
      <c r="X1" s="8" t="s">
        <v>83</v>
      </c>
    </row>
    <row r="2" spans="1:24">
      <c r="A2" s="8" t="s">
        <v>11</v>
      </c>
      <c r="B2" s="8">
        <v>5988</v>
      </c>
      <c r="C2" s="8">
        <v>5784</v>
      </c>
      <c r="D2" s="8">
        <v>5800</v>
      </c>
      <c r="E2" s="8">
        <v>1271</v>
      </c>
      <c r="F2" s="8">
        <v>3340</v>
      </c>
      <c r="G2" s="8">
        <v>2230</v>
      </c>
      <c r="H2" s="8">
        <v>3424</v>
      </c>
      <c r="I2" s="8">
        <v>2663</v>
      </c>
      <c r="J2" s="8">
        <v>3500</v>
      </c>
      <c r="K2" s="8">
        <v>3144</v>
      </c>
      <c r="L2" s="13"/>
      <c r="M2" s="8" t="s">
        <v>1</v>
      </c>
      <c r="N2" s="8" t="s">
        <v>2</v>
      </c>
      <c r="O2" s="8" t="s">
        <v>3</v>
      </c>
      <c r="P2" s="8" t="s">
        <v>4</v>
      </c>
      <c r="Q2" s="8" t="s">
        <v>5</v>
      </c>
      <c r="R2" s="8" t="s">
        <v>6</v>
      </c>
      <c r="S2" s="8" t="s">
        <v>7</v>
      </c>
      <c r="T2" s="8" t="s">
        <v>8</v>
      </c>
      <c r="U2" s="8" t="s">
        <v>9</v>
      </c>
      <c r="V2" s="8" t="s">
        <v>10</v>
      </c>
      <c r="W2" s="13"/>
      <c r="X2" s="8"/>
    </row>
    <row r="3" spans="1:24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13"/>
      <c r="M3" s="8"/>
      <c r="N3" s="8"/>
      <c r="O3" s="8"/>
      <c r="P3" s="8"/>
      <c r="Q3" s="8"/>
      <c r="R3" s="8"/>
      <c r="S3" s="8"/>
      <c r="T3" s="8"/>
      <c r="U3" s="8"/>
      <c r="V3" s="8"/>
      <c r="W3" s="13"/>
      <c r="X3" s="8"/>
    </row>
    <row r="4" spans="1:24">
      <c r="A4" s="8" t="s">
        <v>12</v>
      </c>
      <c r="B4" s="28"/>
      <c r="C4" s="28"/>
      <c r="D4" s="28"/>
      <c r="E4" s="28"/>
      <c r="F4" s="28"/>
      <c r="G4" s="28"/>
      <c r="H4" s="29">
        <v>42</v>
      </c>
      <c r="I4" s="29">
        <v>33</v>
      </c>
      <c r="J4" s="28"/>
      <c r="K4" s="29">
        <v>39</v>
      </c>
      <c r="L4" s="13"/>
      <c r="M4" s="30">
        <f>B4/B$2</f>
        <v>0</v>
      </c>
      <c r="N4" s="30">
        <f t="shared" ref="N4:U4" si="0">C4/C$2</f>
        <v>0</v>
      </c>
      <c r="O4" s="30">
        <f t="shared" si="0"/>
        <v>0</v>
      </c>
      <c r="P4" s="30">
        <f t="shared" si="0"/>
        <v>0</v>
      </c>
      <c r="Q4" s="30">
        <f t="shared" si="0"/>
        <v>0</v>
      </c>
      <c r="R4" s="30">
        <f t="shared" si="0"/>
        <v>0</v>
      </c>
      <c r="S4" s="30">
        <f t="shared" si="0"/>
        <v>1.2266355140186916E-2</v>
      </c>
      <c r="T4" s="30">
        <f t="shared" si="0"/>
        <v>1.2392039053698836E-2</v>
      </c>
      <c r="U4" s="30">
        <f t="shared" si="0"/>
        <v>0</v>
      </c>
      <c r="V4" s="30">
        <f>K4/K$2</f>
        <v>1.2404580152671756E-2</v>
      </c>
      <c r="W4" s="13"/>
      <c r="X4" s="30">
        <f>AVERAGEIF(M4:V4,"&gt;0")</f>
        <v>1.2354324782185835E-2</v>
      </c>
    </row>
    <row r="5" spans="1:24">
      <c r="A5" s="8" t="s">
        <v>13</v>
      </c>
      <c r="B5" s="29">
        <v>149</v>
      </c>
      <c r="C5" s="29">
        <v>144</v>
      </c>
      <c r="D5" s="29">
        <v>145</v>
      </c>
      <c r="E5" s="29">
        <v>31</v>
      </c>
      <c r="F5" s="29">
        <v>83</v>
      </c>
      <c r="G5" s="29">
        <v>55</v>
      </c>
      <c r="H5" s="29">
        <v>85</v>
      </c>
      <c r="I5" s="29">
        <v>66</v>
      </c>
      <c r="J5" s="29">
        <v>87</v>
      </c>
      <c r="K5" s="29">
        <v>78</v>
      </c>
      <c r="L5" s="13"/>
      <c r="M5" s="30">
        <f t="shared" ref="M5:M25" si="1">B5/B$2</f>
        <v>2.4883099532398131E-2</v>
      </c>
      <c r="N5" s="30">
        <f t="shared" ref="N5:N25" si="2">C5/C$2</f>
        <v>2.4896265560165973E-2</v>
      </c>
      <c r="O5" s="30">
        <f t="shared" ref="O5:O25" si="3">D5/D$2</f>
        <v>2.5000000000000001E-2</v>
      </c>
      <c r="P5" s="30">
        <f t="shared" ref="P5:P25" si="4">E5/E$2</f>
        <v>2.4390243902439025E-2</v>
      </c>
      <c r="Q5" s="30">
        <f t="shared" ref="Q5:Q25" si="5">F5/F$2</f>
        <v>2.4850299401197606E-2</v>
      </c>
      <c r="R5" s="30">
        <f t="shared" ref="R5:R25" si="6">G5/G$2</f>
        <v>2.4663677130044841E-2</v>
      </c>
      <c r="S5" s="30">
        <f t="shared" ref="S5:S25" si="7">H5/H$2</f>
        <v>2.4824766355140186E-2</v>
      </c>
      <c r="T5" s="30">
        <f t="shared" ref="T5:T25" si="8">I5/I$2</f>
        <v>2.4784078107397672E-2</v>
      </c>
      <c r="U5" s="30">
        <f t="shared" ref="U5:U25" si="9">J5/J$2</f>
        <v>2.4857142857142855E-2</v>
      </c>
      <c r="V5" s="30">
        <f t="shared" ref="V5:V25" si="10">K5/K$2</f>
        <v>2.4809160305343511E-2</v>
      </c>
      <c r="W5" s="13"/>
      <c r="X5" s="30">
        <f t="shared" ref="X5:X25" si="11">AVERAGEIF(M5:V5,"&gt;0")</f>
        <v>2.4795873315126983E-2</v>
      </c>
    </row>
    <row r="6" spans="1:24">
      <c r="A6" s="8" t="s">
        <v>14</v>
      </c>
      <c r="B6" s="29">
        <v>149</v>
      </c>
      <c r="C6" s="29">
        <v>144</v>
      </c>
      <c r="D6" s="29">
        <v>145</v>
      </c>
      <c r="E6" s="29">
        <v>31</v>
      </c>
      <c r="F6" s="29">
        <v>83</v>
      </c>
      <c r="G6" s="29">
        <v>55</v>
      </c>
      <c r="H6" s="29">
        <v>85</v>
      </c>
      <c r="I6" s="29">
        <v>66</v>
      </c>
      <c r="J6" s="29">
        <v>87</v>
      </c>
      <c r="K6" s="28"/>
      <c r="L6" s="13"/>
      <c r="M6" s="30">
        <f t="shared" si="1"/>
        <v>2.4883099532398131E-2</v>
      </c>
      <c r="N6" s="30">
        <f t="shared" si="2"/>
        <v>2.4896265560165973E-2</v>
      </c>
      <c r="O6" s="30">
        <f t="shared" si="3"/>
        <v>2.5000000000000001E-2</v>
      </c>
      <c r="P6" s="30">
        <f t="shared" si="4"/>
        <v>2.4390243902439025E-2</v>
      </c>
      <c r="Q6" s="30">
        <f t="shared" si="5"/>
        <v>2.4850299401197606E-2</v>
      </c>
      <c r="R6" s="30">
        <f t="shared" si="6"/>
        <v>2.4663677130044841E-2</v>
      </c>
      <c r="S6" s="30">
        <f t="shared" si="7"/>
        <v>2.4824766355140186E-2</v>
      </c>
      <c r="T6" s="30">
        <f t="shared" si="8"/>
        <v>2.4784078107397672E-2</v>
      </c>
      <c r="U6" s="30">
        <f t="shared" si="9"/>
        <v>2.4857142857142855E-2</v>
      </c>
      <c r="V6" s="30">
        <f t="shared" si="10"/>
        <v>0</v>
      </c>
      <c r="W6" s="13"/>
      <c r="X6" s="30">
        <f t="shared" si="11"/>
        <v>2.47943969828807E-2</v>
      </c>
    </row>
    <row r="7" spans="1:24">
      <c r="A7" s="8" t="s">
        <v>15</v>
      </c>
      <c r="B7" s="29">
        <v>119</v>
      </c>
      <c r="C7" s="29">
        <v>115</v>
      </c>
      <c r="D7" s="29">
        <v>116</v>
      </c>
      <c r="E7" s="29">
        <v>25</v>
      </c>
      <c r="F7" s="29">
        <v>66</v>
      </c>
      <c r="G7" s="29">
        <v>44</v>
      </c>
      <c r="H7" s="29">
        <v>68</v>
      </c>
      <c r="I7" s="29">
        <v>53</v>
      </c>
      <c r="J7" s="29">
        <v>70</v>
      </c>
      <c r="K7" s="29">
        <v>62</v>
      </c>
      <c r="L7" s="13"/>
      <c r="M7" s="30">
        <f t="shared" si="1"/>
        <v>1.9873079492317969E-2</v>
      </c>
      <c r="N7" s="30">
        <f t="shared" si="2"/>
        <v>1.9882434301521437E-2</v>
      </c>
      <c r="O7" s="30">
        <f t="shared" si="3"/>
        <v>0.02</v>
      </c>
      <c r="P7" s="30">
        <f t="shared" si="4"/>
        <v>1.9669551534225019E-2</v>
      </c>
      <c r="Q7" s="30">
        <f t="shared" si="5"/>
        <v>1.9760479041916169E-2</v>
      </c>
      <c r="R7" s="30">
        <f t="shared" si="6"/>
        <v>1.9730941704035873E-2</v>
      </c>
      <c r="S7" s="30">
        <f t="shared" si="7"/>
        <v>1.9859813084112148E-2</v>
      </c>
      <c r="T7" s="30">
        <f t="shared" si="8"/>
        <v>1.9902365752910253E-2</v>
      </c>
      <c r="U7" s="30">
        <f t="shared" si="9"/>
        <v>0.02</v>
      </c>
      <c r="V7" s="30">
        <f t="shared" si="10"/>
        <v>1.9720101781170483E-2</v>
      </c>
      <c r="W7" s="13"/>
      <c r="X7" s="30">
        <f t="shared" si="11"/>
        <v>1.9839876669220935E-2</v>
      </c>
    </row>
    <row r="8" spans="1:24">
      <c r="A8" s="8" t="s">
        <v>16</v>
      </c>
      <c r="B8" s="29">
        <v>59</v>
      </c>
      <c r="C8" s="29">
        <v>57</v>
      </c>
      <c r="D8" s="29">
        <v>58</v>
      </c>
      <c r="E8" s="29">
        <v>12</v>
      </c>
      <c r="F8" s="29">
        <v>33</v>
      </c>
      <c r="G8" s="29">
        <v>22</v>
      </c>
      <c r="H8" s="29">
        <v>34</v>
      </c>
      <c r="I8" s="29">
        <v>26</v>
      </c>
      <c r="J8" s="29">
        <v>35</v>
      </c>
      <c r="K8" s="28"/>
      <c r="L8" s="13"/>
      <c r="M8" s="30">
        <f t="shared" si="1"/>
        <v>9.8530394121576492E-3</v>
      </c>
      <c r="N8" s="30">
        <f t="shared" si="2"/>
        <v>9.8547717842323648E-3</v>
      </c>
      <c r="O8" s="30">
        <f t="shared" si="3"/>
        <v>0.01</v>
      </c>
      <c r="P8" s="30">
        <f t="shared" si="4"/>
        <v>9.4413847364280094E-3</v>
      </c>
      <c r="Q8" s="30">
        <f t="shared" si="5"/>
        <v>9.8802395209580847E-3</v>
      </c>
      <c r="R8" s="30">
        <f t="shared" si="6"/>
        <v>9.8654708520179366E-3</v>
      </c>
      <c r="S8" s="30">
        <f t="shared" si="7"/>
        <v>9.9299065420560741E-3</v>
      </c>
      <c r="T8" s="30">
        <f t="shared" si="8"/>
        <v>9.7634247089748404E-3</v>
      </c>
      <c r="U8" s="30">
        <f t="shared" si="9"/>
        <v>0.01</v>
      </c>
      <c r="V8" s="30">
        <f t="shared" si="10"/>
        <v>0</v>
      </c>
      <c r="W8" s="13"/>
      <c r="X8" s="30">
        <f t="shared" si="11"/>
        <v>9.843137506313885E-3</v>
      </c>
    </row>
    <row r="9" spans="1:24">
      <c r="A9" s="8" t="s">
        <v>17</v>
      </c>
      <c r="B9" s="29">
        <v>119</v>
      </c>
      <c r="C9" s="29">
        <v>115</v>
      </c>
      <c r="D9" s="29">
        <v>116</v>
      </c>
      <c r="E9" s="29">
        <v>25</v>
      </c>
      <c r="F9" s="29">
        <v>66</v>
      </c>
      <c r="G9" s="29">
        <v>44</v>
      </c>
      <c r="H9" s="29">
        <v>68</v>
      </c>
      <c r="I9" s="29">
        <v>53</v>
      </c>
      <c r="J9" s="29">
        <v>70</v>
      </c>
      <c r="K9" s="29">
        <v>61</v>
      </c>
      <c r="L9" s="13"/>
      <c r="M9" s="30">
        <f t="shared" si="1"/>
        <v>1.9873079492317969E-2</v>
      </c>
      <c r="N9" s="30">
        <f t="shared" si="2"/>
        <v>1.9882434301521437E-2</v>
      </c>
      <c r="O9" s="30">
        <f t="shared" si="3"/>
        <v>0.02</v>
      </c>
      <c r="P9" s="30">
        <f t="shared" si="4"/>
        <v>1.9669551534225019E-2</v>
      </c>
      <c r="Q9" s="30">
        <f t="shared" si="5"/>
        <v>1.9760479041916169E-2</v>
      </c>
      <c r="R9" s="30">
        <f t="shared" si="6"/>
        <v>1.9730941704035873E-2</v>
      </c>
      <c r="S9" s="30">
        <f t="shared" si="7"/>
        <v>1.9859813084112148E-2</v>
      </c>
      <c r="T9" s="30">
        <f t="shared" si="8"/>
        <v>1.9902365752910253E-2</v>
      </c>
      <c r="U9" s="30">
        <f t="shared" si="9"/>
        <v>0.02</v>
      </c>
      <c r="V9" s="30">
        <f t="shared" si="10"/>
        <v>1.9402035623409669E-2</v>
      </c>
      <c r="W9" s="13"/>
      <c r="X9" s="30">
        <f t="shared" si="11"/>
        <v>1.9808070053444853E-2</v>
      </c>
    </row>
    <row r="10" spans="1:24">
      <c r="A10" s="8" t="s">
        <v>18</v>
      </c>
      <c r="B10" s="29">
        <v>59</v>
      </c>
      <c r="C10" s="29">
        <v>57</v>
      </c>
      <c r="D10" s="29">
        <v>58</v>
      </c>
      <c r="E10" s="29">
        <v>12</v>
      </c>
      <c r="F10" s="29">
        <v>33</v>
      </c>
      <c r="G10" s="29">
        <v>22</v>
      </c>
      <c r="H10" s="29">
        <v>34</v>
      </c>
      <c r="I10" s="29">
        <v>26</v>
      </c>
      <c r="J10" s="29">
        <v>35</v>
      </c>
      <c r="K10" s="29">
        <v>31</v>
      </c>
      <c r="L10" s="13"/>
      <c r="M10" s="30">
        <f t="shared" si="1"/>
        <v>9.8530394121576492E-3</v>
      </c>
      <c r="N10" s="30">
        <f t="shared" si="2"/>
        <v>9.8547717842323648E-3</v>
      </c>
      <c r="O10" s="30">
        <f t="shared" si="3"/>
        <v>0.01</v>
      </c>
      <c r="P10" s="30">
        <f t="shared" si="4"/>
        <v>9.4413847364280094E-3</v>
      </c>
      <c r="Q10" s="30">
        <f t="shared" si="5"/>
        <v>9.8802395209580847E-3</v>
      </c>
      <c r="R10" s="30">
        <f t="shared" si="6"/>
        <v>9.8654708520179366E-3</v>
      </c>
      <c r="S10" s="30">
        <f t="shared" si="7"/>
        <v>9.9299065420560741E-3</v>
      </c>
      <c r="T10" s="30">
        <f t="shared" si="8"/>
        <v>9.7634247089748404E-3</v>
      </c>
      <c r="U10" s="30">
        <f t="shared" si="9"/>
        <v>0.01</v>
      </c>
      <c r="V10" s="30">
        <f t="shared" si="10"/>
        <v>9.8600508905852414E-3</v>
      </c>
      <c r="W10" s="13"/>
      <c r="X10" s="30">
        <f t="shared" si="11"/>
        <v>9.8448288447410201E-3</v>
      </c>
    </row>
    <row r="11" spans="1:24">
      <c r="A11" s="8" t="s">
        <v>19</v>
      </c>
      <c r="B11" s="29">
        <v>59</v>
      </c>
      <c r="C11" s="29">
        <v>57</v>
      </c>
      <c r="D11" s="29">
        <v>58</v>
      </c>
      <c r="E11" s="28"/>
      <c r="F11" s="29">
        <v>33</v>
      </c>
      <c r="G11" s="29">
        <v>22</v>
      </c>
      <c r="H11" s="29">
        <v>34</v>
      </c>
      <c r="I11" s="28"/>
      <c r="J11" s="29">
        <v>35</v>
      </c>
      <c r="K11" s="29">
        <v>31</v>
      </c>
      <c r="L11" s="13"/>
      <c r="M11" s="30">
        <f t="shared" si="1"/>
        <v>9.8530394121576492E-3</v>
      </c>
      <c r="N11" s="30">
        <f t="shared" si="2"/>
        <v>9.8547717842323648E-3</v>
      </c>
      <c r="O11" s="30">
        <f t="shared" si="3"/>
        <v>0.01</v>
      </c>
      <c r="P11" s="30">
        <f t="shared" si="4"/>
        <v>0</v>
      </c>
      <c r="Q11" s="30">
        <f t="shared" si="5"/>
        <v>9.8802395209580847E-3</v>
      </c>
      <c r="R11" s="30">
        <f t="shared" si="6"/>
        <v>9.8654708520179366E-3</v>
      </c>
      <c r="S11" s="30">
        <f t="shared" si="7"/>
        <v>9.9299065420560741E-3</v>
      </c>
      <c r="T11" s="30">
        <f t="shared" si="8"/>
        <v>0</v>
      </c>
      <c r="U11" s="30">
        <f t="shared" si="9"/>
        <v>0.01</v>
      </c>
      <c r="V11" s="30">
        <f t="shared" si="10"/>
        <v>9.8600508905852414E-3</v>
      </c>
      <c r="W11" s="13"/>
      <c r="X11" s="30">
        <f t="shared" si="11"/>
        <v>9.905434875250918E-3</v>
      </c>
    </row>
    <row r="12" spans="1:24">
      <c r="A12" s="8" t="s">
        <v>20</v>
      </c>
      <c r="B12" s="29">
        <v>29</v>
      </c>
      <c r="C12" s="28"/>
      <c r="D12" s="29">
        <v>29</v>
      </c>
      <c r="E12" s="29">
        <v>6</v>
      </c>
      <c r="F12" s="29">
        <v>16</v>
      </c>
      <c r="G12" s="29">
        <v>11</v>
      </c>
      <c r="H12" s="28"/>
      <c r="I12" s="28"/>
      <c r="J12" s="28"/>
      <c r="K12" s="29">
        <v>15</v>
      </c>
      <c r="L12" s="13"/>
      <c r="M12" s="30">
        <f t="shared" si="1"/>
        <v>4.8430193720774882E-3</v>
      </c>
      <c r="N12" s="30">
        <f t="shared" si="2"/>
        <v>0</v>
      </c>
      <c r="O12" s="30">
        <f t="shared" si="3"/>
        <v>5.0000000000000001E-3</v>
      </c>
      <c r="P12" s="30">
        <f t="shared" si="4"/>
        <v>4.7206923682140047E-3</v>
      </c>
      <c r="Q12" s="30">
        <f t="shared" si="5"/>
        <v>4.7904191616766467E-3</v>
      </c>
      <c r="R12" s="30">
        <f t="shared" si="6"/>
        <v>4.9327354260089683E-3</v>
      </c>
      <c r="S12" s="30">
        <f t="shared" si="7"/>
        <v>0</v>
      </c>
      <c r="T12" s="30">
        <f t="shared" si="8"/>
        <v>0</v>
      </c>
      <c r="U12" s="30">
        <f t="shared" si="9"/>
        <v>0</v>
      </c>
      <c r="V12" s="30">
        <f t="shared" si="10"/>
        <v>4.7709923664122139E-3</v>
      </c>
      <c r="W12" s="13"/>
      <c r="X12" s="30">
        <f t="shared" si="11"/>
        <v>4.8429764490648874E-3</v>
      </c>
    </row>
    <row r="13" spans="1:24">
      <c r="A13" s="8" t="s">
        <v>21</v>
      </c>
      <c r="B13" s="28"/>
      <c r="C13" s="29">
        <v>57</v>
      </c>
      <c r="D13" s="29">
        <v>258</v>
      </c>
      <c r="E13" s="29">
        <v>12</v>
      </c>
      <c r="F13" s="29">
        <v>33</v>
      </c>
      <c r="G13" s="29">
        <v>22</v>
      </c>
      <c r="H13" s="29">
        <v>34</v>
      </c>
      <c r="I13" s="29">
        <v>26</v>
      </c>
      <c r="J13" s="29">
        <v>35</v>
      </c>
      <c r="K13" s="29">
        <v>31</v>
      </c>
      <c r="L13" s="13"/>
      <c r="M13" s="30">
        <f t="shared" si="1"/>
        <v>0</v>
      </c>
      <c r="N13" s="30">
        <f t="shared" si="2"/>
        <v>9.8547717842323648E-3</v>
      </c>
      <c r="O13" s="30">
        <f t="shared" si="3"/>
        <v>4.4482758620689657E-2</v>
      </c>
      <c r="P13" s="30">
        <f t="shared" si="4"/>
        <v>9.4413847364280094E-3</v>
      </c>
      <c r="Q13" s="30">
        <f t="shared" si="5"/>
        <v>9.8802395209580847E-3</v>
      </c>
      <c r="R13" s="30">
        <f t="shared" si="6"/>
        <v>9.8654708520179366E-3</v>
      </c>
      <c r="S13" s="30">
        <f t="shared" si="7"/>
        <v>9.9299065420560741E-3</v>
      </c>
      <c r="T13" s="30">
        <f t="shared" si="8"/>
        <v>9.7634247089748404E-3</v>
      </c>
      <c r="U13" s="30">
        <f t="shared" si="9"/>
        <v>0.01</v>
      </c>
      <c r="V13" s="30">
        <f t="shared" si="10"/>
        <v>9.8600508905852414E-3</v>
      </c>
      <c r="W13" s="13"/>
      <c r="X13" s="30">
        <f t="shared" si="11"/>
        <v>1.3675334183993576E-2</v>
      </c>
    </row>
    <row r="14" spans="1:24">
      <c r="A14" s="8" t="s">
        <v>22</v>
      </c>
      <c r="B14" s="29">
        <v>29</v>
      </c>
      <c r="C14" s="29">
        <v>28</v>
      </c>
      <c r="D14" s="29">
        <v>29</v>
      </c>
      <c r="E14" s="29">
        <v>6</v>
      </c>
      <c r="F14" s="29">
        <v>16</v>
      </c>
      <c r="G14" s="29">
        <v>11</v>
      </c>
      <c r="H14" s="29">
        <v>17</v>
      </c>
      <c r="I14" s="29">
        <v>13</v>
      </c>
      <c r="J14" s="29">
        <v>17</v>
      </c>
      <c r="K14" s="28"/>
      <c r="L14" s="13"/>
      <c r="M14" s="30">
        <f t="shared" si="1"/>
        <v>4.8430193720774882E-3</v>
      </c>
      <c r="N14" s="30">
        <f t="shared" si="2"/>
        <v>4.8409405255878286E-3</v>
      </c>
      <c r="O14" s="30">
        <f t="shared" si="3"/>
        <v>5.0000000000000001E-3</v>
      </c>
      <c r="P14" s="30">
        <f t="shared" si="4"/>
        <v>4.7206923682140047E-3</v>
      </c>
      <c r="Q14" s="30">
        <f t="shared" si="5"/>
        <v>4.7904191616766467E-3</v>
      </c>
      <c r="R14" s="30">
        <f t="shared" si="6"/>
        <v>4.9327354260089683E-3</v>
      </c>
      <c r="S14" s="30">
        <f t="shared" si="7"/>
        <v>4.9649532710280371E-3</v>
      </c>
      <c r="T14" s="30">
        <f t="shared" si="8"/>
        <v>4.8817123544874202E-3</v>
      </c>
      <c r="U14" s="30">
        <f t="shared" si="9"/>
        <v>4.8571428571428567E-3</v>
      </c>
      <c r="V14" s="30">
        <f t="shared" si="10"/>
        <v>0</v>
      </c>
      <c r="W14" s="13"/>
      <c r="X14" s="30">
        <f t="shared" si="11"/>
        <v>4.8701794818025836E-3</v>
      </c>
    </row>
    <row r="15" spans="1:24">
      <c r="A15" s="8" t="s">
        <v>23</v>
      </c>
      <c r="B15" s="28"/>
      <c r="C15" s="29">
        <v>28</v>
      </c>
      <c r="D15" s="28"/>
      <c r="E15" s="29">
        <v>6</v>
      </c>
      <c r="F15" s="29">
        <v>16</v>
      </c>
      <c r="G15" s="29">
        <v>11</v>
      </c>
      <c r="H15" s="29">
        <v>17</v>
      </c>
      <c r="I15" s="29">
        <v>13</v>
      </c>
      <c r="J15" s="29">
        <v>17</v>
      </c>
      <c r="K15" s="29">
        <v>15</v>
      </c>
      <c r="L15" s="13"/>
      <c r="M15" s="30">
        <f t="shared" si="1"/>
        <v>0</v>
      </c>
      <c r="N15" s="30">
        <f t="shared" si="2"/>
        <v>4.8409405255878286E-3</v>
      </c>
      <c r="O15" s="30">
        <f t="shared" si="3"/>
        <v>0</v>
      </c>
      <c r="P15" s="30">
        <f t="shared" si="4"/>
        <v>4.7206923682140047E-3</v>
      </c>
      <c r="Q15" s="30">
        <f t="shared" si="5"/>
        <v>4.7904191616766467E-3</v>
      </c>
      <c r="R15" s="30">
        <f t="shared" si="6"/>
        <v>4.9327354260089683E-3</v>
      </c>
      <c r="S15" s="30">
        <f t="shared" si="7"/>
        <v>4.9649532710280371E-3</v>
      </c>
      <c r="T15" s="30">
        <f t="shared" si="8"/>
        <v>4.8817123544874202E-3</v>
      </c>
      <c r="U15" s="30">
        <f t="shared" si="9"/>
        <v>4.8571428571428567E-3</v>
      </c>
      <c r="V15" s="30">
        <f t="shared" si="10"/>
        <v>4.7709923664122139E-3</v>
      </c>
      <c r="W15" s="13"/>
      <c r="X15" s="30">
        <f t="shared" si="11"/>
        <v>4.8449485413197477E-3</v>
      </c>
    </row>
    <row r="16" spans="1:24">
      <c r="A16" s="8" t="s">
        <v>24</v>
      </c>
      <c r="B16" s="28"/>
      <c r="C16" s="29">
        <v>14</v>
      </c>
      <c r="D16" s="28"/>
      <c r="E16" s="28"/>
      <c r="F16" s="28"/>
      <c r="G16" s="29">
        <v>5</v>
      </c>
      <c r="H16" s="29">
        <v>8</v>
      </c>
      <c r="I16" s="29">
        <v>6</v>
      </c>
      <c r="J16" s="29">
        <v>8</v>
      </c>
      <c r="K16" s="29">
        <v>7</v>
      </c>
      <c r="L16" s="13"/>
      <c r="M16" s="30">
        <f t="shared" si="1"/>
        <v>0</v>
      </c>
      <c r="N16" s="30">
        <f t="shared" si="2"/>
        <v>2.4204702627939143E-3</v>
      </c>
      <c r="O16" s="30">
        <f t="shared" si="3"/>
        <v>0</v>
      </c>
      <c r="P16" s="30">
        <f t="shared" si="4"/>
        <v>0</v>
      </c>
      <c r="Q16" s="30">
        <f t="shared" si="5"/>
        <v>0</v>
      </c>
      <c r="R16" s="30">
        <f t="shared" si="6"/>
        <v>2.242152466367713E-3</v>
      </c>
      <c r="S16" s="30">
        <f t="shared" si="7"/>
        <v>2.3364485981308409E-3</v>
      </c>
      <c r="T16" s="30">
        <f t="shared" si="8"/>
        <v>2.2530980097634247E-3</v>
      </c>
      <c r="U16" s="30">
        <f t="shared" si="9"/>
        <v>2.2857142857142859E-3</v>
      </c>
      <c r="V16" s="30">
        <f t="shared" si="10"/>
        <v>2.2264631043256997E-3</v>
      </c>
      <c r="W16" s="13"/>
      <c r="X16" s="30">
        <f t="shared" si="11"/>
        <v>2.2940577878493127E-3</v>
      </c>
    </row>
    <row r="17" spans="1:24">
      <c r="A17" s="8" t="s">
        <v>25</v>
      </c>
      <c r="B17" s="29">
        <v>29</v>
      </c>
      <c r="C17" s="29">
        <v>28</v>
      </c>
      <c r="D17" s="29">
        <v>29</v>
      </c>
      <c r="E17" s="29">
        <v>6</v>
      </c>
      <c r="F17" s="29">
        <v>16</v>
      </c>
      <c r="G17" s="29">
        <v>11</v>
      </c>
      <c r="H17" s="29">
        <v>17</v>
      </c>
      <c r="I17" s="29">
        <v>13</v>
      </c>
      <c r="J17" s="29">
        <v>17</v>
      </c>
      <c r="K17" s="29">
        <v>15</v>
      </c>
      <c r="L17" s="13"/>
      <c r="M17" s="30">
        <f t="shared" si="1"/>
        <v>4.8430193720774882E-3</v>
      </c>
      <c r="N17" s="30">
        <f t="shared" si="2"/>
        <v>4.8409405255878286E-3</v>
      </c>
      <c r="O17" s="30">
        <f t="shared" si="3"/>
        <v>5.0000000000000001E-3</v>
      </c>
      <c r="P17" s="30">
        <f t="shared" si="4"/>
        <v>4.7206923682140047E-3</v>
      </c>
      <c r="Q17" s="30">
        <f t="shared" si="5"/>
        <v>4.7904191616766467E-3</v>
      </c>
      <c r="R17" s="30">
        <f t="shared" si="6"/>
        <v>4.9327354260089683E-3</v>
      </c>
      <c r="S17" s="30">
        <f t="shared" si="7"/>
        <v>4.9649532710280371E-3</v>
      </c>
      <c r="T17" s="30">
        <f t="shared" si="8"/>
        <v>4.8817123544874202E-3</v>
      </c>
      <c r="U17" s="30">
        <f t="shared" si="9"/>
        <v>4.8571428571428567E-3</v>
      </c>
      <c r="V17" s="30">
        <f t="shared" si="10"/>
        <v>4.7709923664122139E-3</v>
      </c>
      <c r="W17" s="13"/>
      <c r="X17" s="30">
        <f t="shared" si="11"/>
        <v>4.8602607702635473E-3</v>
      </c>
    </row>
    <row r="18" spans="1:24">
      <c r="A18" s="8" t="s">
        <v>26</v>
      </c>
      <c r="B18" s="29">
        <v>29</v>
      </c>
      <c r="C18" s="29">
        <v>28</v>
      </c>
      <c r="D18" s="28"/>
      <c r="E18" s="29">
        <v>6</v>
      </c>
      <c r="F18" s="29">
        <v>16</v>
      </c>
      <c r="G18" s="29">
        <v>11</v>
      </c>
      <c r="H18" s="29">
        <v>17</v>
      </c>
      <c r="I18" s="29">
        <v>13</v>
      </c>
      <c r="J18" s="29">
        <v>17</v>
      </c>
      <c r="K18" s="29">
        <v>15</v>
      </c>
      <c r="L18" s="13"/>
      <c r="M18" s="30">
        <f t="shared" si="1"/>
        <v>4.8430193720774882E-3</v>
      </c>
      <c r="N18" s="30">
        <f t="shared" si="2"/>
        <v>4.8409405255878286E-3</v>
      </c>
      <c r="O18" s="30">
        <f t="shared" si="3"/>
        <v>0</v>
      </c>
      <c r="P18" s="30">
        <f t="shared" si="4"/>
        <v>4.7206923682140047E-3</v>
      </c>
      <c r="Q18" s="30">
        <f t="shared" si="5"/>
        <v>4.7904191616766467E-3</v>
      </c>
      <c r="R18" s="30">
        <f t="shared" si="6"/>
        <v>4.9327354260089683E-3</v>
      </c>
      <c r="S18" s="30">
        <f t="shared" si="7"/>
        <v>4.9649532710280371E-3</v>
      </c>
      <c r="T18" s="30">
        <f t="shared" si="8"/>
        <v>4.8817123544874202E-3</v>
      </c>
      <c r="U18" s="30">
        <f t="shared" si="9"/>
        <v>4.8571428571428567E-3</v>
      </c>
      <c r="V18" s="30">
        <f t="shared" si="10"/>
        <v>4.7709923664122139E-3</v>
      </c>
      <c r="W18" s="13"/>
      <c r="X18" s="30">
        <f t="shared" si="11"/>
        <v>4.8447341891817187E-3</v>
      </c>
    </row>
    <row r="19" spans="1:24">
      <c r="A19" s="8" t="s">
        <v>27</v>
      </c>
      <c r="B19" s="29">
        <v>29</v>
      </c>
      <c r="C19" s="29">
        <v>28</v>
      </c>
      <c r="D19" s="29">
        <v>29</v>
      </c>
      <c r="E19" s="29">
        <v>6</v>
      </c>
      <c r="F19" s="29">
        <v>16</v>
      </c>
      <c r="G19" s="29">
        <v>11</v>
      </c>
      <c r="H19" s="29">
        <v>17</v>
      </c>
      <c r="I19" s="29">
        <v>13</v>
      </c>
      <c r="J19" s="29">
        <v>17</v>
      </c>
      <c r="K19" s="29">
        <v>15</v>
      </c>
      <c r="L19" s="13"/>
      <c r="M19" s="30">
        <f t="shared" si="1"/>
        <v>4.8430193720774882E-3</v>
      </c>
      <c r="N19" s="30">
        <f t="shared" si="2"/>
        <v>4.8409405255878286E-3</v>
      </c>
      <c r="O19" s="30">
        <f t="shared" si="3"/>
        <v>5.0000000000000001E-3</v>
      </c>
      <c r="P19" s="30">
        <f t="shared" si="4"/>
        <v>4.7206923682140047E-3</v>
      </c>
      <c r="Q19" s="30">
        <f t="shared" si="5"/>
        <v>4.7904191616766467E-3</v>
      </c>
      <c r="R19" s="30">
        <f t="shared" si="6"/>
        <v>4.9327354260089683E-3</v>
      </c>
      <c r="S19" s="30">
        <f t="shared" si="7"/>
        <v>4.9649532710280371E-3</v>
      </c>
      <c r="T19" s="30">
        <f t="shared" si="8"/>
        <v>4.8817123544874202E-3</v>
      </c>
      <c r="U19" s="30">
        <f t="shared" si="9"/>
        <v>4.8571428571428567E-3</v>
      </c>
      <c r="V19" s="30">
        <f t="shared" si="10"/>
        <v>4.7709923664122139E-3</v>
      </c>
      <c r="W19" s="13"/>
      <c r="X19" s="30">
        <f t="shared" si="11"/>
        <v>4.8602607702635473E-3</v>
      </c>
    </row>
    <row r="20" spans="1:24">
      <c r="A20" s="8" t="s">
        <v>28</v>
      </c>
      <c r="B20" s="29">
        <v>29</v>
      </c>
      <c r="C20" s="29">
        <v>28</v>
      </c>
      <c r="D20" s="28"/>
      <c r="E20" s="29">
        <v>6</v>
      </c>
      <c r="F20" s="29">
        <v>16</v>
      </c>
      <c r="G20" s="29">
        <v>11</v>
      </c>
      <c r="H20" s="29">
        <v>17</v>
      </c>
      <c r="I20" s="29">
        <v>13</v>
      </c>
      <c r="J20" s="29">
        <v>17</v>
      </c>
      <c r="K20" s="29">
        <v>15</v>
      </c>
      <c r="L20" s="13"/>
      <c r="M20" s="30">
        <f t="shared" si="1"/>
        <v>4.8430193720774882E-3</v>
      </c>
      <c r="N20" s="30">
        <f t="shared" si="2"/>
        <v>4.8409405255878286E-3</v>
      </c>
      <c r="O20" s="30">
        <f t="shared" si="3"/>
        <v>0</v>
      </c>
      <c r="P20" s="30">
        <f t="shared" si="4"/>
        <v>4.7206923682140047E-3</v>
      </c>
      <c r="Q20" s="30">
        <f t="shared" si="5"/>
        <v>4.7904191616766467E-3</v>
      </c>
      <c r="R20" s="30">
        <f t="shared" si="6"/>
        <v>4.9327354260089683E-3</v>
      </c>
      <c r="S20" s="30">
        <f t="shared" si="7"/>
        <v>4.9649532710280371E-3</v>
      </c>
      <c r="T20" s="30">
        <f t="shared" si="8"/>
        <v>4.8817123544874202E-3</v>
      </c>
      <c r="U20" s="30">
        <f t="shared" si="9"/>
        <v>4.8571428571428567E-3</v>
      </c>
      <c r="V20" s="30">
        <f t="shared" si="10"/>
        <v>4.7709923664122139E-3</v>
      </c>
      <c r="W20" s="13"/>
      <c r="X20" s="30">
        <f t="shared" si="11"/>
        <v>4.8447341891817187E-3</v>
      </c>
    </row>
    <row r="21" spans="1:24">
      <c r="A21" s="8" t="s">
        <v>29</v>
      </c>
      <c r="B21" s="29">
        <v>59</v>
      </c>
      <c r="C21" s="29">
        <v>57</v>
      </c>
      <c r="D21" s="29">
        <v>58</v>
      </c>
      <c r="E21" s="29">
        <v>12</v>
      </c>
      <c r="F21" s="29">
        <v>33</v>
      </c>
      <c r="G21" s="29">
        <v>22</v>
      </c>
      <c r="H21" s="29">
        <v>34</v>
      </c>
      <c r="I21" s="29">
        <v>26</v>
      </c>
      <c r="J21" s="29">
        <v>35</v>
      </c>
      <c r="K21" s="29">
        <v>31</v>
      </c>
      <c r="L21" s="13"/>
      <c r="M21" s="30">
        <f t="shared" si="1"/>
        <v>9.8530394121576492E-3</v>
      </c>
      <c r="N21" s="30">
        <f t="shared" si="2"/>
        <v>9.8547717842323648E-3</v>
      </c>
      <c r="O21" s="30">
        <f t="shared" si="3"/>
        <v>0.01</v>
      </c>
      <c r="P21" s="30">
        <f t="shared" si="4"/>
        <v>9.4413847364280094E-3</v>
      </c>
      <c r="Q21" s="30">
        <f t="shared" si="5"/>
        <v>9.8802395209580847E-3</v>
      </c>
      <c r="R21" s="30">
        <f t="shared" si="6"/>
        <v>9.8654708520179366E-3</v>
      </c>
      <c r="S21" s="30">
        <f t="shared" si="7"/>
        <v>9.9299065420560741E-3</v>
      </c>
      <c r="T21" s="30">
        <f t="shared" si="8"/>
        <v>9.7634247089748404E-3</v>
      </c>
      <c r="U21" s="30">
        <f t="shared" si="9"/>
        <v>0.01</v>
      </c>
      <c r="V21" s="30">
        <f t="shared" si="10"/>
        <v>9.8600508905852414E-3</v>
      </c>
      <c r="W21" s="13"/>
      <c r="X21" s="30">
        <f t="shared" si="11"/>
        <v>9.8448288447410201E-3</v>
      </c>
    </row>
    <row r="22" spans="1:24">
      <c r="A22" s="8" t="s">
        <v>30</v>
      </c>
      <c r="B22" s="29">
        <v>59</v>
      </c>
      <c r="C22" s="29">
        <v>57</v>
      </c>
      <c r="D22" s="29">
        <v>58</v>
      </c>
      <c r="E22" s="29">
        <v>12</v>
      </c>
      <c r="F22" s="29">
        <v>33</v>
      </c>
      <c r="G22" s="29">
        <v>22</v>
      </c>
      <c r="H22" s="29">
        <v>34</v>
      </c>
      <c r="I22" s="29">
        <v>26</v>
      </c>
      <c r="J22" s="29">
        <v>35</v>
      </c>
      <c r="K22" s="29">
        <v>31</v>
      </c>
      <c r="L22" s="13"/>
      <c r="M22" s="30">
        <f t="shared" si="1"/>
        <v>9.8530394121576492E-3</v>
      </c>
      <c r="N22" s="30">
        <f t="shared" si="2"/>
        <v>9.8547717842323648E-3</v>
      </c>
      <c r="O22" s="30">
        <f t="shared" si="3"/>
        <v>0.01</v>
      </c>
      <c r="P22" s="30">
        <f t="shared" si="4"/>
        <v>9.4413847364280094E-3</v>
      </c>
      <c r="Q22" s="30">
        <f t="shared" si="5"/>
        <v>9.8802395209580847E-3</v>
      </c>
      <c r="R22" s="30">
        <f t="shared" si="6"/>
        <v>9.8654708520179366E-3</v>
      </c>
      <c r="S22" s="30">
        <f t="shared" si="7"/>
        <v>9.9299065420560741E-3</v>
      </c>
      <c r="T22" s="30">
        <f t="shared" si="8"/>
        <v>9.7634247089748404E-3</v>
      </c>
      <c r="U22" s="30">
        <f t="shared" si="9"/>
        <v>0.01</v>
      </c>
      <c r="V22" s="30">
        <f t="shared" si="10"/>
        <v>9.8600508905852414E-3</v>
      </c>
      <c r="W22" s="13"/>
      <c r="X22" s="30">
        <f t="shared" si="11"/>
        <v>9.8448288447410201E-3</v>
      </c>
    </row>
    <row r="23" spans="1:24">
      <c r="A23" s="8" t="s">
        <v>31</v>
      </c>
      <c r="B23" s="29">
        <v>29</v>
      </c>
      <c r="C23" s="29">
        <v>28</v>
      </c>
      <c r="D23" s="29">
        <v>29</v>
      </c>
      <c r="E23" s="29">
        <v>6</v>
      </c>
      <c r="F23" s="29">
        <v>16</v>
      </c>
      <c r="G23" s="29">
        <v>11</v>
      </c>
      <c r="H23" s="29">
        <v>17</v>
      </c>
      <c r="I23" s="29">
        <v>13</v>
      </c>
      <c r="J23" s="29">
        <v>17</v>
      </c>
      <c r="K23" s="29">
        <v>15</v>
      </c>
      <c r="L23" s="13"/>
      <c r="M23" s="30">
        <f t="shared" si="1"/>
        <v>4.8430193720774882E-3</v>
      </c>
      <c r="N23" s="30">
        <f t="shared" si="2"/>
        <v>4.8409405255878286E-3</v>
      </c>
      <c r="O23" s="30">
        <f t="shared" si="3"/>
        <v>5.0000000000000001E-3</v>
      </c>
      <c r="P23" s="30">
        <f t="shared" si="4"/>
        <v>4.7206923682140047E-3</v>
      </c>
      <c r="Q23" s="30">
        <f t="shared" si="5"/>
        <v>4.7904191616766467E-3</v>
      </c>
      <c r="R23" s="30">
        <f t="shared" si="6"/>
        <v>4.9327354260089683E-3</v>
      </c>
      <c r="S23" s="30">
        <f t="shared" si="7"/>
        <v>4.9649532710280371E-3</v>
      </c>
      <c r="T23" s="30">
        <f t="shared" si="8"/>
        <v>4.8817123544874202E-3</v>
      </c>
      <c r="U23" s="30">
        <f t="shared" si="9"/>
        <v>4.8571428571428567E-3</v>
      </c>
      <c r="V23" s="30">
        <f t="shared" si="10"/>
        <v>4.7709923664122139E-3</v>
      </c>
      <c r="W23" s="13"/>
      <c r="X23" s="30">
        <f t="shared" si="11"/>
        <v>4.8602607702635473E-3</v>
      </c>
    </row>
    <row r="24" spans="1:24">
      <c r="A24" s="8" t="s">
        <v>32</v>
      </c>
      <c r="B24" s="29">
        <v>29</v>
      </c>
      <c r="C24" s="29">
        <v>28</v>
      </c>
      <c r="D24" s="29">
        <v>29</v>
      </c>
      <c r="E24" s="29">
        <v>6</v>
      </c>
      <c r="F24" s="29">
        <v>16</v>
      </c>
      <c r="G24" s="29">
        <v>11</v>
      </c>
      <c r="H24" s="29">
        <v>17</v>
      </c>
      <c r="I24" s="29">
        <v>13</v>
      </c>
      <c r="J24" s="29">
        <v>17</v>
      </c>
      <c r="K24" s="29">
        <v>15</v>
      </c>
      <c r="L24" s="13"/>
      <c r="M24" s="30">
        <f t="shared" si="1"/>
        <v>4.8430193720774882E-3</v>
      </c>
      <c r="N24" s="30">
        <f t="shared" si="2"/>
        <v>4.8409405255878286E-3</v>
      </c>
      <c r="O24" s="30">
        <f t="shared" si="3"/>
        <v>5.0000000000000001E-3</v>
      </c>
      <c r="P24" s="30">
        <f t="shared" si="4"/>
        <v>4.7206923682140047E-3</v>
      </c>
      <c r="Q24" s="30">
        <f t="shared" si="5"/>
        <v>4.7904191616766467E-3</v>
      </c>
      <c r="R24" s="30">
        <f t="shared" si="6"/>
        <v>4.9327354260089683E-3</v>
      </c>
      <c r="S24" s="30">
        <f t="shared" si="7"/>
        <v>4.9649532710280371E-3</v>
      </c>
      <c r="T24" s="30">
        <f t="shared" si="8"/>
        <v>4.8817123544874202E-3</v>
      </c>
      <c r="U24" s="30">
        <f t="shared" si="9"/>
        <v>4.8571428571428567E-3</v>
      </c>
      <c r="V24" s="30">
        <f t="shared" si="10"/>
        <v>4.7709923664122139E-3</v>
      </c>
      <c r="W24" s="13"/>
      <c r="X24" s="30">
        <f t="shared" si="11"/>
        <v>4.8602607702635473E-3</v>
      </c>
    </row>
    <row r="25" spans="1:24">
      <c r="A25" s="8" t="s">
        <v>33</v>
      </c>
      <c r="B25" s="29">
        <v>29</v>
      </c>
      <c r="C25" s="29">
        <v>28</v>
      </c>
      <c r="D25" s="29">
        <v>29</v>
      </c>
      <c r="E25" s="29">
        <v>6</v>
      </c>
      <c r="F25" s="29">
        <v>16</v>
      </c>
      <c r="G25" s="29">
        <v>11</v>
      </c>
      <c r="H25" s="29">
        <v>17</v>
      </c>
      <c r="I25" s="29">
        <v>13</v>
      </c>
      <c r="J25" s="29">
        <v>17</v>
      </c>
      <c r="K25" s="29">
        <v>15</v>
      </c>
      <c r="L25" s="13"/>
      <c r="M25" s="30">
        <f t="shared" si="1"/>
        <v>4.8430193720774882E-3</v>
      </c>
      <c r="N25" s="30">
        <f t="shared" si="2"/>
        <v>4.8409405255878286E-3</v>
      </c>
      <c r="O25" s="30">
        <f t="shared" si="3"/>
        <v>5.0000000000000001E-3</v>
      </c>
      <c r="P25" s="30">
        <f t="shared" si="4"/>
        <v>4.7206923682140047E-3</v>
      </c>
      <c r="Q25" s="30">
        <f t="shared" si="5"/>
        <v>4.7904191616766467E-3</v>
      </c>
      <c r="R25" s="30">
        <f t="shared" si="6"/>
        <v>4.9327354260089683E-3</v>
      </c>
      <c r="S25" s="30">
        <f t="shared" si="7"/>
        <v>4.9649532710280371E-3</v>
      </c>
      <c r="T25" s="30">
        <f t="shared" si="8"/>
        <v>4.8817123544874202E-3</v>
      </c>
      <c r="U25" s="30">
        <f t="shared" si="9"/>
        <v>4.8571428571428567E-3</v>
      </c>
      <c r="V25" s="30">
        <f t="shared" si="10"/>
        <v>4.7709923664122139E-3</v>
      </c>
      <c r="W25" s="13"/>
      <c r="X25" s="30">
        <f t="shared" si="11"/>
        <v>4.8602607702635473E-3</v>
      </c>
    </row>
    <row r="27" spans="1:24">
      <c r="A27" s="1" t="s">
        <v>87</v>
      </c>
    </row>
  </sheetData>
  <mergeCells count="1">
    <mergeCell ref="M1:V1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9"/>
  <sheetViews>
    <sheetView tabSelected="1" workbookViewId="0">
      <selection activeCell="U31" sqref="U31"/>
    </sheetView>
  </sheetViews>
  <sheetFormatPr defaultRowHeight="13.5"/>
  <cols>
    <col min="1" max="1" width="8.5" style="1" customWidth="1"/>
    <col min="2" max="2" width="7.5" style="6" bestFit="1" customWidth="1"/>
    <col min="3" max="3" width="7.75" style="12" bestFit="1" customWidth="1"/>
    <col min="4" max="7" width="6.375" style="12" bestFit="1" customWidth="1"/>
    <col min="8" max="8" width="6.875" style="12" bestFit="1" customWidth="1"/>
    <col min="9" max="13" width="6.375" style="12" bestFit="1" customWidth="1"/>
    <col min="14" max="14" width="7.125" style="12" customWidth="1"/>
    <col min="15" max="15" width="5.625" style="12" customWidth="1"/>
    <col min="16" max="17" width="7.25" style="1" customWidth="1"/>
    <col min="18" max="18" width="6.625" style="1" customWidth="1"/>
    <col min="19" max="19" width="6" style="6" bestFit="1" customWidth="1"/>
    <col min="20" max="20" width="7" style="13" bestFit="1" customWidth="1"/>
    <col min="21" max="21" width="7.5" style="13" bestFit="1" customWidth="1"/>
    <col min="22" max="22" width="7.5" style="1" bestFit="1" customWidth="1"/>
    <col min="23" max="23" width="6" style="1" bestFit="1" customWidth="1"/>
    <col min="24" max="24" width="7.5" style="2" bestFit="1" customWidth="1"/>
    <col min="25" max="25" width="7.5" style="1" bestFit="1" customWidth="1"/>
    <col min="26" max="26" width="10.5" style="6" customWidth="1"/>
    <col min="27" max="16384" width="9" style="1"/>
  </cols>
  <sheetData>
    <row r="1" spans="1:26">
      <c r="X1" s="2" t="s">
        <v>64</v>
      </c>
      <c r="Y1" s="25">
        <v>120</v>
      </c>
    </row>
    <row r="2" spans="1:26">
      <c r="A2" s="3" t="s">
        <v>35</v>
      </c>
      <c r="B2" s="19" t="s">
        <v>54</v>
      </c>
      <c r="C2" s="37" t="s">
        <v>84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8" t="s">
        <v>49</v>
      </c>
      <c r="Q2" s="38"/>
      <c r="R2" s="32"/>
      <c r="S2" s="21"/>
      <c r="T2" s="8" t="s">
        <v>57</v>
      </c>
      <c r="U2" s="8" t="s">
        <v>53</v>
      </c>
      <c r="V2" s="9" t="s">
        <v>86</v>
      </c>
      <c r="W2" s="8" t="s">
        <v>55</v>
      </c>
      <c r="X2" s="18" t="s">
        <v>89</v>
      </c>
      <c r="Y2" s="3"/>
      <c r="Z2" s="19" t="s">
        <v>88</v>
      </c>
    </row>
    <row r="3" spans="1:26">
      <c r="A3" s="5">
        <v>300000</v>
      </c>
      <c r="B3" s="19" t="s">
        <v>53</v>
      </c>
      <c r="C3" s="14" t="s">
        <v>36</v>
      </c>
      <c r="D3" s="14" t="s">
        <v>37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48</v>
      </c>
      <c r="P3" s="16" t="s">
        <v>26</v>
      </c>
      <c r="Q3" s="16" t="s">
        <v>28</v>
      </c>
      <c r="R3" s="32" t="s">
        <v>91</v>
      </c>
      <c r="S3" s="21" t="s">
        <v>56</v>
      </c>
      <c r="T3" s="8" t="s">
        <v>51</v>
      </c>
      <c r="U3" s="8" t="s">
        <v>52</v>
      </c>
      <c r="V3" s="8" t="s">
        <v>52</v>
      </c>
      <c r="W3" s="8" t="s">
        <v>52</v>
      </c>
      <c r="X3" s="18" t="s">
        <v>61</v>
      </c>
      <c r="Y3" s="3" t="s">
        <v>65</v>
      </c>
      <c r="Z3" s="19" t="s">
        <v>66</v>
      </c>
    </row>
    <row r="4" spans="1:26">
      <c r="A4" s="3" t="s">
        <v>12</v>
      </c>
      <c r="B4" s="7">
        <f>基础人均需求!X4*生产消费数据!$A$3</f>
        <v>3706.2974346557503</v>
      </c>
      <c r="C4" s="11">
        <v>1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7"/>
      <c r="Q4" s="17"/>
      <c r="R4" s="22">
        <f>S4-B4</f>
        <v>4390.2981009429368</v>
      </c>
      <c r="S4" s="22">
        <f>C26</f>
        <v>8096.5955355986871</v>
      </c>
      <c r="T4" s="8">
        <v>6</v>
      </c>
      <c r="U4" s="19">
        <f>ROUNDUP(B4/T4/10,0)</f>
        <v>62</v>
      </c>
      <c r="V4" s="7">
        <f>W4-U4</f>
        <v>73</v>
      </c>
      <c r="W4" s="7">
        <f>ROUNDUP(S4/T4/10,0)</f>
        <v>135</v>
      </c>
      <c r="X4" s="18">
        <f>MAX(1,IF(ISNA(VLOOKUP(A4,$A$30:$N$39,14,0)),0,VLOOKUP(A4,$A$30:$N$39,14,0)))*200/T4</f>
        <v>33.333333333333336</v>
      </c>
      <c r="Y4" s="7">
        <f>X4*($Y$1/100-1)</f>
        <v>6.6666666666666661</v>
      </c>
      <c r="Z4" s="7">
        <f t="shared" ref="Z4:Z25" si="0">Y4*B4</f>
        <v>24708.649564371666</v>
      </c>
    </row>
    <row r="5" spans="1:26">
      <c r="A5" s="3" t="s">
        <v>13</v>
      </c>
      <c r="B5" s="7">
        <f>基础人均需求!X5*生产消费数据!$A$3</f>
        <v>7438.7619945380948</v>
      </c>
      <c r="C5" s="11"/>
      <c r="D5" s="11">
        <v>1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7"/>
      <c r="Q5" s="17"/>
      <c r="R5" s="22">
        <f t="shared" ref="R5:R25" si="1">S5-B5</f>
        <v>0</v>
      </c>
      <c r="S5" s="22">
        <f>D26</f>
        <v>7438.7619945380948</v>
      </c>
      <c r="T5" s="8">
        <v>6</v>
      </c>
      <c r="U5" s="19">
        <f t="shared" ref="U5:U25" si="2">ROUNDUP(B5/T5/10,0)</f>
        <v>124</v>
      </c>
      <c r="V5" s="7">
        <f t="shared" ref="V5:V25" si="3">W5-U5</f>
        <v>0</v>
      </c>
      <c r="W5" s="7">
        <f t="shared" ref="W5:W25" si="4">ROUNDUP(S5/T5/10,0)</f>
        <v>124</v>
      </c>
      <c r="X5" s="18">
        <f t="shared" ref="X5:X25" si="5">MAX(1,IF(ISNA(VLOOKUP(A5,$A$30:$N$39,14,0)),0,VLOOKUP(A5,$A$30:$N$39,14,0)))*200/T5</f>
        <v>33.333333333333336</v>
      </c>
      <c r="Y5" s="7">
        <f t="shared" ref="Y5:Y25" si="6">X5*($Y$1/100-1)</f>
        <v>6.6666666666666661</v>
      </c>
      <c r="Z5" s="7">
        <f t="shared" si="0"/>
        <v>49591.746630253961</v>
      </c>
    </row>
    <row r="6" spans="1:26">
      <c r="A6" s="3" t="s">
        <v>14</v>
      </c>
      <c r="B6" s="7">
        <f>基础人均需求!X6*生产消费数据!$A$3</f>
        <v>7438.3190948642105</v>
      </c>
      <c r="C6" s="11"/>
      <c r="D6" s="11"/>
      <c r="E6" s="11">
        <v>1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7"/>
      <c r="Q6" s="17"/>
      <c r="R6" s="22">
        <f t="shared" si="1"/>
        <v>1476.7243267111526</v>
      </c>
      <c r="S6" s="22">
        <f>E26</f>
        <v>8915.043421575363</v>
      </c>
      <c r="T6" s="8">
        <v>6</v>
      </c>
      <c r="U6" s="19">
        <f t="shared" si="2"/>
        <v>124</v>
      </c>
      <c r="V6" s="7">
        <f t="shared" si="3"/>
        <v>25</v>
      </c>
      <c r="W6" s="7">
        <f t="shared" si="4"/>
        <v>149</v>
      </c>
      <c r="X6" s="18">
        <f t="shared" si="5"/>
        <v>33.333333333333336</v>
      </c>
      <c r="Y6" s="7">
        <f t="shared" si="6"/>
        <v>6.6666666666666661</v>
      </c>
      <c r="Z6" s="7">
        <f t="shared" si="0"/>
        <v>49588.793965761397</v>
      </c>
    </row>
    <row r="7" spans="1:26">
      <c r="A7" s="3" t="s">
        <v>15</v>
      </c>
      <c r="B7" s="7">
        <f>基础人均需求!X7*生产消费数据!$A$3</f>
        <v>5951.9630007662809</v>
      </c>
      <c r="C7" s="11"/>
      <c r="D7" s="11"/>
      <c r="E7" s="11"/>
      <c r="F7" s="11">
        <v>1</v>
      </c>
      <c r="G7" s="11"/>
      <c r="H7" s="11"/>
      <c r="I7" s="11"/>
      <c r="J7" s="11"/>
      <c r="K7" s="11"/>
      <c r="L7" s="11"/>
      <c r="M7" s="11"/>
      <c r="N7" s="11"/>
      <c r="O7" s="11"/>
      <c r="P7" s="17"/>
      <c r="Q7" s="17"/>
      <c r="R7" s="22">
        <f t="shared" si="1"/>
        <v>0</v>
      </c>
      <c r="S7" s="22">
        <f>F26</f>
        <v>5951.9630007662809</v>
      </c>
      <c r="T7" s="8">
        <v>4</v>
      </c>
      <c r="U7" s="19">
        <f t="shared" si="2"/>
        <v>149</v>
      </c>
      <c r="V7" s="7">
        <f t="shared" si="3"/>
        <v>0</v>
      </c>
      <c r="W7" s="7">
        <f t="shared" si="4"/>
        <v>149</v>
      </c>
      <c r="X7" s="18">
        <f t="shared" si="5"/>
        <v>50</v>
      </c>
      <c r="Y7" s="7">
        <f t="shared" si="6"/>
        <v>9.9999999999999982</v>
      </c>
      <c r="Z7" s="7">
        <f t="shared" si="0"/>
        <v>59519.630007662796</v>
      </c>
    </row>
    <row r="8" spans="1:26">
      <c r="A8" s="3" t="s">
        <v>16</v>
      </c>
      <c r="B8" s="7">
        <f>基础人均需求!X8*生产消费数据!$A$3</f>
        <v>2952.9412518941654</v>
      </c>
      <c r="C8" s="11">
        <v>0.5</v>
      </c>
      <c r="D8" s="11"/>
      <c r="E8" s="11"/>
      <c r="F8" s="11"/>
      <c r="G8" s="11">
        <v>1</v>
      </c>
      <c r="H8" s="11"/>
      <c r="I8" s="11"/>
      <c r="J8" s="11"/>
      <c r="K8" s="11"/>
      <c r="L8" s="11"/>
      <c r="M8" s="11"/>
      <c r="N8" s="11"/>
      <c r="O8" s="11"/>
      <c r="P8" s="17"/>
      <c r="Q8" s="17"/>
      <c r="R8" s="22">
        <f t="shared" si="1"/>
        <v>2911.498487833579</v>
      </c>
      <c r="S8" s="22">
        <f>G26</f>
        <v>5864.4397397277444</v>
      </c>
      <c r="T8" s="8">
        <v>4</v>
      </c>
      <c r="U8" s="19">
        <f t="shared" si="2"/>
        <v>74</v>
      </c>
      <c r="V8" s="7">
        <f t="shared" si="3"/>
        <v>73</v>
      </c>
      <c r="W8" s="7">
        <f t="shared" si="4"/>
        <v>147</v>
      </c>
      <c r="X8" s="18">
        <f t="shared" si="5"/>
        <v>68.107733410738149</v>
      </c>
      <c r="Y8" s="7">
        <f t="shared" si="6"/>
        <v>13.621546682147626</v>
      </c>
      <c r="Z8" s="7">
        <f t="shared" si="0"/>
        <v>40223.627112315822</v>
      </c>
    </row>
    <row r="9" spans="1:26">
      <c r="A9" s="3" t="s">
        <v>17</v>
      </c>
      <c r="B9" s="7">
        <f>基础人均需求!X9*生产消费数据!$A$3</f>
        <v>5942.421016033456</v>
      </c>
      <c r="C9" s="11"/>
      <c r="D9" s="11"/>
      <c r="E9" s="11"/>
      <c r="F9" s="11"/>
      <c r="G9" s="11"/>
      <c r="H9" s="11">
        <v>1</v>
      </c>
      <c r="I9" s="11"/>
      <c r="J9" s="11"/>
      <c r="K9" s="11"/>
      <c r="L9" s="11"/>
      <c r="M9" s="11"/>
      <c r="N9" s="11"/>
      <c r="O9" s="11"/>
      <c r="P9" s="17"/>
      <c r="Q9" s="17"/>
      <c r="R9" s="22">
        <f t="shared" si="1"/>
        <v>0</v>
      </c>
      <c r="S9" s="22">
        <f>H26</f>
        <v>5942.421016033456</v>
      </c>
      <c r="T9" s="8">
        <v>4</v>
      </c>
      <c r="U9" s="19">
        <f t="shared" si="2"/>
        <v>149</v>
      </c>
      <c r="V9" s="7">
        <f t="shared" si="3"/>
        <v>0</v>
      </c>
      <c r="W9" s="7">
        <f t="shared" si="4"/>
        <v>149</v>
      </c>
      <c r="X9" s="18">
        <f t="shared" si="5"/>
        <v>50</v>
      </c>
      <c r="Y9" s="7">
        <f t="shared" si="6"/>
        <v>9.9999999999999982</v>
      </c>
      <c r="Z9" s="7">
        <f t="shared" si="0"/>
        <v>59424.210160334551</v>
      </c>
    </row>
    <row r="10" spans="1:26">
      <c r="A10" s="3" t="s">
        <v>18</v>
      </c>
      <c r="B10" s="7">
        <f>基础人均需求!X10*生产消费数据!$A$3</f>
        <v>2953.4486534223061</v>
      </c>
      <c r="C10" s="11"/>
      <c r="D10" s="11"/>
      <c r="E10" s="11"/>
      <c r="F10" s="11"/>
      <c r="G10" s="11"/>
      <c r="H10" s="11"/>
      <c r="I10" s="11">
        <v>1</v>
      </c>
      <c r="J10" s="11"/>
      <c r="K10" s="11"/>
      <c r="L10" s="11"/>
      <c r="M10" s="11"/>
      <c r="N10" s="11"/>
      <c r="O10" s="11"/>
      <c r="P10" s="17"/>
      <c r="Q10" s="17"/>
      <c r="R10" s="22">
        <f t="shared" si="1"/>
        <v>0</v>
      </c>
      <c r="S10" s="22">
        <f>I26</f>
        <v>2953.4486534223061</v>
      </c>
      <c r="T10" s="8">
        <v>2</v>
      </c>
      <c r="U10" s="19">
        <f t="shared" si="2"/>
        <v>148</v>
      </c>
      <c r="V10" s="7">
        <f t="shared" si="3"/>
        <v>0</v>
      </c>
      <c r="W10" s="7">
        <f t="shared" si="4"/>
        <v>148</v>
      </c>
      <c r="X10" s="18">
        <f t="shared" si="5"/>
        <v>100</v>
      </c>
      <c r="Y10" s="7">
        <f t="shared" si="6"/>
        <v>19.999999999999996</v>
      </c>
      <c r="Z10" s="7">
        <f t="shared" si="0"/>
        <v>59068.97306844611</v>
      </c>
    </row>
    <row r="11" spans="1:26">
      <c r="A11" s="3" t="s">
        <v>19</v>
      </c>
      <c r="B11" s="7">
        <f>基础人均需求!X11*生产消费数据!$A$3</f>
        <v>2971.6304625752755</v>
      </c>
      <c r="C11" s="11"/>
      <c r="D11" s="11"/>
      <c r="E11" s="11"/>
      <c r="F11" s="11"/>
      <c r="G11" s="11"/>
      <c r="H11" s="11"/>
      <c r="I11" s="11"/>
      <c r="J11" s="11">
        <v>1</v>
      </c>
      <c r="K11" s="11"/>
      <c r="L11" s="11"/>
      <c r="M11" s="11"/>
      <c r="N11" s="11"/>
      <c r="O11" s="11"/>
      <c r="P11" s="17"/>
      <c r="Q11" s="17"/>
      <c r="R11" s="22">
        <f t="shared" si="1"/>
        <v>2953.4486534223061</v>
      </c>
      <c r="S11" s="22">
        <f>J26</f>
        <v>5925.0791159975815</v>
      </c>
      <c r="T11" s="8">
        <v>4</v>
      </c>
      <c r="U11" s="19">
        <f t="shared" si="2"/>
        <v>75</v>
      </c>
      <c r="V11" s="7">
        <f t="shared" si="3"/>
        <v>74</v>
      </c>
      <c r="W11" s="7">
        <f t="shared" si="4"/>
        <v>149</v>
      </c>
      <c r="X11" s="18">
        <f t="shared" si="5"/>
        <v>50</v>
      </c>
      <c r="Y11" s="7">
        <f t="shared" si="6"/>
        <v>9.9999999999999982</v>
      </c>
      <c r="Z11" s="7">
        <f t="shared" si="0"/>
        <v>29716.304625752749</v>
      </c>
    </row>
    <row r="12" spans="1:26">
      <c r="A12" s="3" t="s">
        <v>20</v>
      </c>
      <c r="B12" s="7">
        <f>基础人均需求!X12*生产消费数据!$A$3</f>
        <v>1452.8929347194662</v>
      </c>
      <c r="C12" s="11"/>
      <c r="D12" s="11"/>
      <c r="E12" s="11"/>
      <c r="F12" s="11"/>
      <c r="G12" s="11"/>
      <c r="H12" s="11"/>
      <c r="I12" s="11"/>
      <c r="J12" s="11"/>
      <c r="K12" s="11">
        <v>1</v>
      </c>
      <c r="L12" s="11"/>
      <c r="M12" s="11"/>
      <c r="N12" s="11"/>
      <c r="O12" s="11"/>
      <c r="P12" s="17"/>
      <c r="Q12" s="17"/>
      <c r="R12" s="22">
        <f t="shared" si="1"/>
        <v>2916.1564621581283</v>
      </c>
      <c r="S12" s="22">
        <f>K26</f>
        <v>4369.0493968775945</v>
      </c>
      <c r="T12" s="8">
        <v>3</v>
      </c>
      <c r="U12" s="19">
        <f t="shared" si="2"/>
        <v>49</v>
      </c>
      <c r="V12" s="7">
        <f t="shared" si="3"/>
        <v>97</v>
      </c>
      <c r="W12" s="7">
        <f t="shared" si="4"/>
        <v>146</v>
      </c>
      <c r="X12" s="18">
        <f t="shared" si="5"/>
        <v>66.666666666666671</v>
      </c>
      <c r="Y12" s="7">
        <f t="shared" si="6"/>
        <v>13.333333333333332</v>
      </c>
      <c r="Z12" s="7">
        <f t="shared" si="0"/>
        <v>19371.905796259547</v>
      </c>
    </row>
    <row r="13" spans="1:26">
      <c r="A13" s="3" t="s">
        <v>21</v>
      </c>
      <c r="B13" s="7">
        <f>基础人均需求!X13*生产消费数据!$A$3</f>
        <v>4102.6002551980728</v>
      </c>
      <c r="C13" s="11"/>
      <c r="D13" s="11"/>
      <c r="E13" s="11"/>
      <c r="F13" s="11"/>
      <c r="G13" s="11"/>
      <c r="H13" s="11"/>
      <c r="I13" s="11"/>
      <c r="J13" s="11"/>
      <c r="K13" s="11"/>
      <c r="L13" s="11">
        <v>1</v>
      </c>
      <c r="M13" s="11"/>
      <c r="N13" s="11"/>
      <c r="O13" s="11"/>
      <c r="P13" s="17"/>
      <c r="Q13" s="17"/>
      <c r="R13" s="22">
        <f t="shared" si="1"/>
        <v>2911.4984878335799</v>
      </c>
      <c r="S13" s="22">
        <f>L26</f>
        <v>7014.0987430316527</v>
      </c>
      <c r="T13" s="8">
        <v>4</v>
      </c>
      <c r="U13" s="19">
        <f t="shared" si="2"/>
        <v>103</v>
      </c>
      <c r="V13" s="7">
        <f t="shared" si="3"/>
        <v>73</v>
      </c>
      <c r="W13" s="7">
        <f t="shared" si="4"/>
        <v>176</v>
      </c>
      <c r="X13" s="18">
        <f t="shared" si="5"/>
        <v>50</v>
      </c>
      <c r="Y13" s="7">
        <f t="shared" si="6"/>
        <v>9.9999999999999982</v>
      </c>
      <c r="Z13" s="7">
        <f t="shared" si="0"/>
        <v>41026.002551980717</v>
      </c>
    </row>
    <row r="14" spans="1:26">
      <c r="A14" s="3" t="s">
        <v>22</v>
      </c>
      <c r="B14" s="7">
        <f>基础人均需求!X14*生产消费数据!$A$3</f>
        <v>1461.0538445407751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>
        <v>1</v>
      </c>
      <c r="N14" s="11"/>
      <c r="O14" s="11"/>
      <c r="P14" s="17"/>
      <c r="Q14" s="17"/>
      <c r="R14" s="22">
        <f t="shared" si="1"/>
        <v>1476.724326711153</v>
      </c>
      <c r="S14" s="22">
        <f>M26</f>
        <v>2937.7781712519281</v>
      </c>
      <c r="T14" s="8">
        <v>2</v>
      </c>
      <c r="U14" s="19">
        <f t="shared" si="2"/>
        <v>74</v>
      </c>
      <c r="V14" s="7">
        <f t="shared" si="3"/>
        <v>73</v>
      </c>
      <c r="W14" s="7">
        <f t="shared" si="4"/>
        <v>147</v>
      </c>
      <c r="X14" s="18">
        <f t="shared" si="5"/>
        <v>100</v>
      </c>
      <c r="Y14" s="7">
        <f t="shared" si="6"/>
        <v>19.999999999999996</v>
      </c>
      <c r="Z14" s="7">
        <f t="shared" si="0"/>
        <v>29221.076890815497</v>
      </c>
    </row>
    <row r="15" spans="1:26">
      <c r="A15" s="3" t="s">
        <v>23</v>
      </c>
      <c r="B15" s="7">
        <f>基础人均需求!X15*生产消费数据!$A$3</f>
        <v>1453.4845623959243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>
        <v>1</v>
      </c>
      <c r="O15" s="11"/>
      <c r="P15" s="17"/>
      <c r="Q15" s="17"/>
      <c r="R15" s="22">
        <f t="shared" si="1"/>
        <v>1455.7492439167902</v>
      </c>
      <c r="S15" s="22">
        <f>N26</f>
        <v>2909.2338063127145</v>
      </c>
      <c r="T15" s="8">
        <v>2</v>
      </c>
      <c r="U15" s="19">
        <f t="shared" si="2"/>
        <v>73</v>
      </c>
      <c r="V15" s="7">
        <f t="shared" si="3"/>
        <v>73</v>
      </c>
      <c r="W15" s="7">
        <f t="shared" si="4"/>
        <v>146</v>
      </c>
      <c r="X15" s="18">
        <f t="shared" si="5"/>
        <v>100</v>
      </c>
      <c r="Y15" s="7">
        <f t="shared" si="6"/>
        <v>19.999999999999996</v>
      </c>
      <c r="Z15" s="7">
        <f t="shared" si="0"/>
        <v>29069.691247918479</v>
      </c>
    </row>
    <row r="16" spans="1:26">
      <c r="A16" s="3" t="s">
        <v>24</v>
      </c>
      <c r="B16" s="7">
        <f>基础人均需求!X16*生产消费数据!$A$3</f>
        <v>688.21733635479382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>
        <v>1</v>
      </c>
      <c r="P16" s="17"/>
      <c r="Q16" s="17"/>
      <c r="R16" s="22">
        <f t="shared" si="1"/>
        <v>2187.1173466185965</v>
      </c>
      <c r="S16" s="22">
        <f>O26</f>
        <v>2875.33468297339</v>
      </c>
      <c r="T16" s="8">
        <v>2</v>
      </c>
      <c r="U16" s="19">
        <f t="shared" si="2"/>
        <v>35</v>
      </c>
      <c r="V16" s="7">
        <f t="shared" si="3"/>
        <v>109</v>
      </c>
      <c r="W16" s="7">
        <f t="shared" si="4"/>
        <v>144</v>
      </c>
      <c r="X16" s="18">
        <f t="shared" si="5"/>
        <v>100</v>
      </c>
      <c r="Y16" s="7">
        <f t="shared" si="6"/>
        <v>19.999999999999996</v>
      </c>
      <c r="Z16" s="7">
        <f t="shared" si="0"/>
        <v>13764.346727095874</v>
      </c>
    </row>
    <row r="17" spans="1:26">
      <c r="A17" s="3" t="s">
        <v>25</v>
      </c>
      <c r="B17" s="7">
        <f>基础人均需求!X17*生产消费数据!$A$3</f>
        <v>1458.0782310790642</v>
      </c>
      <c r="C17" s="11">
        <v>0.5</v>
      </c>
      <c r="D17" s="11"/>
      <c r="E17" s="11"/>
      <c r="F17" s="11"/>
      <c r="G17" s="15"/>
      <c r="H17" s="11"/>
      <c r="I17" s="11"/>
      <c r="J17" s="11"/>
      <c r="K17" s="11"/>
      <c r="L17" s="11"/>
      <c r="M17" s="11"/>
      <c r="N17" s="11"/>
      <c r="O17" s="11">
        <v>1</v>
      </c>
      <c r="P17" s="17"/>
      <c r="Q17" s="17"/>
      <c r="R17" s="22">
        <f t="shared" si="1"/>
        <v>0</v>
      </c>
      <c r="S17" s="22">
        <f>B17</f>
        <v>1458.0782310790642</v>
      </c>
      <c r="T17" s="8">
        <v>1</v>
      </c>
      <c r="U17" s="19">
        <f t="shared" si="2"/>
        <v>146</v>
      </c>
      <c r="V17" s="7">
        <f t="shared" si="3"/>
        <v>0</v>
      </c>
      <c r="W17" s="7">
        <f t="shared" si="4"/>
        <v>146</v>
      </c>
      <c r="X17" s="18">
        <f t="shared" si="5"/>
        <v>319.42825757912243</v>
      </c>
      <c r="Y17" s="7">
        <f t="shared" si="6"/>
        <v>63.88565151582447</v>
      </c>
      <c r="Z17" s="35">
        <f t="shared" si="0"/>
        <v>93150.277753526883</v>
      </c>
    </row>
    <row r="18" spans="1:26">
      <c r="A18" s="3" t="s">
        <v>26</v>
      </c>
      <c r="B18" s="7">
        <f>基础人均需求!X18*生产消费数据!$A$3</f>
        <v>1453.4202567545155</v>
      </c>
      <c r="C18" s="11">
        <v>0.5</v>
      </c>
      <c r="D18" s="11"/>
      <c r="E18" s="11"/>
      <c r="F18" s="11"/>
      <c r="G18" s="15">
        <v>1</v>
      </c>
      <c r="H18" s="11"/>
      <c r="I18" s="11"/>
      <c r="J18" s="11"/>
      <c r="K18" s="11"/>
      <c r="L18" s="11"/>
      <c r="M18" s="11"/>
      <c r="N18" s="11"/>
      <c r="O18" s="11"/>
      <c r="P18" s="17">
        <v>1</v>
      </c>
      <c r="Q18" s="17"/>
      <c r="R18" s="22">
        <f t="shared" si="1"/>
        <v>1458.0782310790644</v>
      </c>
      <c r="S18" s="22">
        <f>P26</f>
        <v>2911.4984878335799</v>
      </c>
      <c r="T18" s="8">
        <v>2</v>
      </c>
      <c r="U18" s="19">
        <f t="shared" si="2"/>
        <v>73</v>
      </c>
      <c r="V18" s="7">
        <f t="shared" si="3"/>
        <v>73</v>
      </c>
      <c r="W18" s="7">
        <f t="shared" si="4"/>
        <v>146</v>
      </c>
      <c r="X18" s="18">
        <f t="shared" si="5"/>
        <v>167.62643036190275</v>
      </c>
      <c r="Y18" s="7">
        <f t="shared" si="6"/>
        <v>33.525286072380545</v>
      </c>
      <c r="Z18" s="7">
        <f t="shared" si="0"/>
        <v>48726.329891087917</v>
      </c>
    </row>
    <row r="19" spans="1:26">
      <c r="A19" s="4" t="s">
        <v>27</v>
      </c>
      <c r="B19" s="7">
        <f>基础人均需求!X19*生产消费数据!$A$3</f>
        <v>1458.0782310790642</v>
      </c>
      <c r="C19" s="11"/>
      <c r="D19" s="11"/>
      <c r="E19" s="11"/>
      <c r="F19" s="11"/>
      <c r="G19" s="15"/>
      <c r="H19" s="11"/>
      <c r="I19" s="11"/>
      <c r="J19" s="11"/>
      <c r="K19" s="11">
        <v>1</v>
      </c>
      <c r="L19" s="11"/>
      <c r="M19" s="11"/>
      <c r="N19" s="11"/>
      <c r="O19" s="11"/>
      <c r="P19" s="17"/>
      <c r="Q19" s="17"/>
      <c r="R19" s="22">
        <f t="shared" si="1"/>
        <v>0</v>
      </c>
      <c r="S19" s="22">
        <f>B19</f>
        <v>1458.0782310790642</v>
      </c>
      <c r="T19" s="8">
        <v>1</v>
      </c>
      <c r="U19" s="19">
        <f t="shared" si="2"/>
        <v>146</v>
      </c>
      <c r="V19" s="7">
        <f t="shared" si="3"/>
        <v>0</v>
      </c>
      <c r="W19" s="7">
        <f t="shared" si="4"/>
        <v>146</v>
      </c>
      <c r="X19" s="18">
        <f t="shared" si="5"/>
        <v>266.74578832279173</v>
      </c>
      <c r="Y19" s="7">
        <f t="shared" si="6"/>
        <v>53.349157664558334</v>
      </c>
      <c r="Z19" s="35">
        <f t="shared" si="0"/>
        <v>77787.245437097314</v>
      </c>
    </row>
    <row r="20" spans="1:26">
      <c r="A20" s="4" t="s">
        <v>28</v>
      </c>
      <c r="B20" s="7">
        <f>基础人均需求!X20*生产消费数据!$A$3</f>
        <v>1453.4202567545155</v>
      </c>
      <c r="C20" s="11"/>
      <c r="D20" s="11"/>
      <c r="E20" s="11"/>
      <c r="F20" s="11"/>
      <c r="G20" s="15"/>
      <c r="H20" s="11"/>
      <c r="I20" s="11"/>
      <c r="J20" s="11"/>
      <c r="K20" s="11"/>
      <c r="L20" s="11">
        <v>1</v>
      </c>
      <c r="M20" s="11"/>
      <c r="N20" s="11">
        <v>0.5</v>
      </c>
      <c r="O20" s="11"/>
      <c r="P20" s="17"/>
      <c r="Q20" s="17">
        <v>1</v>
      </c>
      <c r="R20" s="22">
        <f t="shared" si="1"/>
        <v>1458.0782310790644</v>
      </c>
      <c r="S20" s="22">
        <f>Q26</f>
        <v>2911.4984878335799</v>
      </c>
      <c r="T20" s="8">
        <v>2</v>
      </c>
      <c r="U20" s="19">
        <f t="shared" si="2"/>
        <v>73</v>
      </c>
      <c r="V20" s="7">
        <f t="shared" si="3"/>
        <v>73</v>
      </c>
      <c r="W20" s="7">
        <f t="shared" si="4"/>
        <v>146</v>
      </c>
      <c r="X20" s="18">
        <f t="shared" si="5"/>
        <v>191.54815384379847</v>
      </c>
      <c r="Y20" s="7">
        <f t="shared" si="6"/>
        <v>38.309630768759689</v>
      </c>
      <c r="Z20" s="7">
        <f t="shared" si="0"/>
        <v>55679.993388101393</v>
      </c>
    </row>
    <row r="21" spans="1:26">
      <c r="A21" s="4" t="s">
        <v>29</v>
      </c>
      <c r="B21" s="7">
        <f>基础人均需求!X21*生产消费数据!$A$3</f>
        <v>2953.4486534223061</v>
      </c>
      <c r="C21" s="11"/>
      <c r="D21" s="11"/>
      <c r="E21" s="11">
        <v>0.5</v>
      </c>
      <c r="F21" s="11"/>
      <c r="G21" s="15"/>
      <c r="H21" s="11"/>
      <c r="I21" s="11"/>
      <c r="J21" s="11"/>
      <c r="K21" s="11"/>
      <c r="L21" s="11"/>
      <c r="M21" s="11">
        <v>0.5</v>
      </c>
      <c r="N21" s="11"/>
      <c r="O21" s="11"/>
      <c r="P21" s="17"/>
      <c r="Q21" s="17"/>
      <c r="R21" s="22">
        <f t="shared" si="1"/>
        <v>0</v>
      </c>
      <c r="S21" s="22">
        <f>B21</f>
        <v>2953.4486534223061</v>
      </c>
      <c r="T21" s="8">
        <v>2</v>
      </c>
      <c r="U21" s="19">
        <f t="shared" si="2"/>
        <v>148</v>
      </c>
      <c r="V21" s="7">
        <f t="shared" si="3"/>
        <v>0</v>
      </c>
      <c r="W21" s="7">
        <f t="shared" si="4"/>
        <v>148</v>
      </c>
      <c r="X21" s="18">
        <f t="shared" si="5"/>
        <v>166.83111616098617</v>
      </c>
      <c r="Y21" s="7">
        <f t="shared" si="6"/>
        <v>33.366223232197228</v>
      </c>
      <c r="Z21" s="35">
        <f t="shared" si="0"/>
        <v>98545.427074920968</v>
      </c>
    </row>
    <row r="22" spans="1:26">
      <c r="A22" s="4" t="s">
        <v>30</v>
      </c>
      <c r="B22" s="7">
        <f>基础人均需求!X22*生产消费数据!$A$3</f>
        <v>2953.4486534223061</v>
      </c>
      <c r="C22" s="11"/>
      <c r="D22" s="11"/>
      <c r="E22" s="11"/>
      <c r="F22" s="11"/>
      <c r="G22" s="11"/>
      <c r="H22" s="11"/>
      <c r="I22" s="11"/>
      <c r="J22" s="11">
        <v>1</v>
      </c>
      <c r="K22" s="11"/>
      <c r="L22" s="11"/>
      <c r="M22" s="11"/>
      <c r="N22" s="11"/>
      <c r="O22" s="11"/>
      <c r="P22" s="17"/>
      <c r="Q22" s="17"/>
      <c r="R22" s="22">
        <f t="shared" si="1"/>
        <v>0</v>
      </c>
      <c r="S22" s="22">
        <f t="shared" ref="S22:S25" si="7">B22</f>
        <v>2953.4486534223061</v>
      </c>
      <c r="T22" s="8">
        <v>2</v>
      </c>
      <c r="U22" s="19">
        <f t="shared" si="2"/>
        <v>148</v>
      </c>
      <c r="V22" s="7">
        <f t="shared" si="3"/>
        <v>0</v>
      </c>
      <c r="W22" s="7">
        <f t="shared" si="4"/>
        <v>148</v>
      </c>
      <c r="X22" s="18">
        <f t="shared" si="5"/>
        <v>149.84656906011702</v>
      </c>
      <c r="Y22" s="7">
        <f t="shared" si="6"/>
        <v>29.969313812023398</v>
      </c>
      <c r="Z22" s="35">
        <f t="shared" si="0"/>
        <v>88512.829522111017</v>
      </c>
    </row>
    <row r="23" spans="1:26">
      <c r="A23" s="4" t="s">
        <v>31</v>
      </c>
      <c r="B23" s="7">
        <f>基础人均需求!X23*生产消费数据!$A$3</f>
        <v>1458.0782310790642</v>
      </c>
      <c r="C23" s="11"/>
      <c r="D23" s="11"/>
      <c r="E23" s="11"/>
      <c r="F23" s="11"/>
      <c r="G23" s="11"/>
      <c r="H23" s="11"/>
      <c r="I23" s="11"/>
      <c r="J23" s="11"/>
      <c r="K23" s="11">
        <v>1</v>
      </c>
      <c r="L23" s="11"/>
      <c r="M23" s="11"/>
      <c r="N23" s="11"/>
      <c r="O23" s="11"/>
      <c r="P23" s="17"/>
      <c r="Q23" s="17"/>
      <c r="R23" s="22">
        <f t="shared" si="1"/>
        <v>0</v>
      </c>
      <c r="S23" s="22">
        <f t="shared" si="7"/>
        <v>1458.0782310790642</v>
      </c>
      <c r="T23" s="8">
        <v>1</v>
      </c>
      <c r="U23" s="19">
        <f t="shared" si="2"/>
        <v>146</v>
      </c>
      <c r="V23" s="7">
        <f t="shared" si="3"/>
        <v>0</v>
      </c>
      <c r="W23" s="7">
        <f>ROUNDUP(S23/T23/10,0)</f>
        <v>146</v>
      </c>
      <c r="X23" s="18">
        <f t="shared" si="5"/>
        <v>266.74578832279173</v>
      </c>
      <c r="Y23" s="7">
        <f t="shared" si="6"/>
        <v>53.349157664558334</v>
      </c>
      <c r="Z23" s="35">
        <f t="shared" si="0"/>
        <v>77787.245437097314</v>
      </c>
    </row>
    <row r="24" spans="1:26">
      <c r="A24" s="4" t="s">
        <v>32</v>
      </c>
      <c r="B24" s="7">
        <f>基础人均需求!X24*生产消费数据!$A$3</f>
        <v>1458.0782310790642</v>
      </c>
      <c r="C24" s="11">
        <v>0.5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>
        <v>0.5</v>
      </c>
      <c r="P24" s="17"/>
      <c r="Q24" s="17"/>
      <c r="R24" s="22">
        <f t="shared" si="1"/>
        <v>0</v>
      </c>
      <c r="S24" s="22">
        <f t="shared" si="7"/>
        <v>1458.0782310790642</v>
      </c>
      <c r="T24" s="8">
        <v>1</v>
      </c>
      <c r="U24" s="19">
        <f t="shared" si="2"/>
        <v>146</v>
      </c>
      <c r="V24" s="7">
        <f t="shared" si="3"/>
        <v>0</v>
      </c>
      <c r="W24" s="7">
        <f t="shared" si="4"/>
        <v>146</v>
      </c>
      <c r="X24" s="18">
        <f t="shared" si="5"/>
        <v>268.71839622930338</v>
      </c>
      <c r="Y24" s="7">
        <f t="shared" si="6"/>
        <v>53.743679245860662</v>
      </c>
      <c r="Z24" s="35">
        <f t="shared" si="0"/>
        <v>78362.488766485127</v>
      </c>
    </row>
    <row r="25" spans="1:26">
      <c r="A25" s="4" t="s">
        <v>33</v>
      </c>
      <c r="B25" s="7">
        <f>基础人均需求!X25*生产消费数据!$A$3</f>
        <v>1458.0782310790642</v>
      </c>
      <c r="C25" s="11">
        <v>0.5</v>
      </c>
      <c r="D25" s="11"/>
      <c r="E25" s="11"/>
      <c r="F25" s="11"/>
      <c r="G25" s="11">
        <v>1</v>
      </c>
      <c r="H25" s="11"/>
      <c r="I25" s="11"/>
      <c r="J25" s="11"/>
      <c r="K25" s="11"/>
      <c r="L25" s="11">
        <v>1</v>
      </c>
      <c r="M25" s="11"/>
      <c r="N25" s="11">
        <v>0.5</v>
      </c>
      <c r="O25" s="11"/>
      <c r="P25" s="17">
        <v>1</v>
      </c>
      <c r="Q25" s="17">
        <v>1</v>
      </c>
      <c r="R25" s="22">
        <f t="shared" si="1"/>
        <v>0</v>
      </c>
      <c r="S25" s="22">
        <f t="shared" si="7"/>
        <v>1458.0782310790642</v>
      </c>
      <c r="T25" s="8">
        <v>1</v>
      </c>
      <c r="U25" s="19">
        <f t="shared" si="2"/>
        <v>146</v>
      </c>
      <c r="V25" s="7">
        <f t="shared" si="3"/>
        <v>0</v>
      </c>
      <c r="W25" s="7">
        <f t="shared" si="4"/>
        <v>146</v>
      </c>
      <c r="X25" s="18">
        <f t="shared" si="5"/>
        <v>559.74921132580857</v>
      </c>
      <c r="Y25" s="7">
        <f t="shared" si="6"/>
        <v>111.94984226516169</v>
      </c>
      <c r="Z25" s="35">
        <f t="shared" si="0"/>
        <v>163231.62797956722</v>
      </c>
    </row>
    <row r="26" spans="1:26" ht="14.25" thickBot="1">
      <c r="A26" s="39" t="s">
        <v>50</v>
      </c>
      <c r="B26" s="39"/>
      <c r="C26" s="18">
        <f>SUMPRODUCT($B$4:$B$25,C$4:C$25)</f>
        <v>8096.5955355986871</v>
      </c>
      <c r="D26" s="18">
        <f t="shared" ref="D26:Q26" si="8">SUMPRODUCT($B$4:$B$25,D$4:D$25)</f>
        <v>7438.7619945380948</v>
      </c>
      <c r="E26" s="18">
        <f t="shared" si="8"/>
        <v>8915.043421575363</v>
      </c>
      <c r="F26" s="18">
        <f t="shared" si="8"/>
        <v>5951.9630007662809</v>
      </c>
      <c r="G26" s="18">
        <f t="shared" si="8"/>
        <v>5864.4397397277444</v>
      </c>
      <c r="H26" s="18">
        <f t="shared" si="8"/>
        <v>5942.421016033456</v>
      </c>
      <c r="I26" s="18">
        <f t="shared" si="8"/>
        <v>2953.4486534223061</v>
      </c>
      <c r="J26" s="18">
        <f t="shared" si="8"/>
        <v>5925.0791159975815</v>
      </c>
      <c r="K26" s="18">
        <f t="shared" si="8"/>
        <v>4369.0493968775945</v>
      </c>
      <c r="L26" s="18">
        <f t="shared" si="8"/>
        <v>7014.0987430316527</v>
      </c>
      <c r="M26" s="18">
        <f t="shared" si="8"/>
        <v>2937.7781712519281</v>
      </c>
      <c r="N26" s="18">
        <f t="shared" si="8"/>
        <v>2909.2338063127145</v>
      </c>
      <c r="O26" s="18">
        <f t="shared" si="8"/>
        <v>2875.33468297339</v>
      </c>
      <c r="P26" s="18">
        <f>SUMPRODUCT($B$4:$B$25,P$4:P$25)</f>
        <v>2911.4984878335799</v>
      </c>
      <c r="Q26" s="18">
        <f t="shared" si="8"/>
        <v>2911.4984878335799</v>
      </c>
      <c r="R26" s="20"/>
      <c r="S26" s="20"/>
      <c r="Z26" s="26">
        <f>SUM(Z4:Z25)</f>
        <v>1286078.4235989642</v>
      </c>
    </row>
    <row r="27" spans="1:26" ht="14.25" thickTop="1"/>
    <row r="28" spans="1:26">
      <c r="A28" s="3" t="s">
        <v>58</v>
      </c>
      <c r="B28" s="7"/>
      <c r="C28" s="37" t="s">
        <v>60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14" t="s">
        <v>63</v>
      </c>
      <c r="Q28" s="1" t="s">
        <v>90</v>
      </c>
    </row>
    <row r="29" spans="1:26">
      <c r="A29" s="3"/>
      <c r="B29" s="19" t="s">
        <v>59</v>
      </c>
      <c r="C29" s="14" t="s">
        <v>36</v>
      </c>
      <c r="D29" s="14" t="s">
        <v>38</v>
      </c>
      <c r="E29" s="14" t="s">
        <v>40</v>
      </c>
      <c r="F29" s="14" t="s">
        <v>43</v>
      </c>
      <c r="G29" s="14" t="s">
        <v>44</v>
      </c>
      <c r="H29" s="14" t="s">
        <v>45</v>
      </c>
      <c r="I29" s="14" t="s">
        <v>46</v>
      </c>
      <c r="J29" s="14" t="s">
        <v>47</v>
      </c>
      <c r="K29" s="14" t="s">
        <v>48</v>
      </c>
      <c r="L29" s="16" t="s">
        <v>26</v>
      </c>
      <c r="M29" s="16" t="s">
        <v>28</v>
      </c>
      <c r="N29" s="11" t="s">
        <v>62</v>
      </c>
      <c r="Q29" s="31" t="s">
        <v>85</v>
      </c>
      <c r="R29" s="31"/>
    </row>
    <row r="30" spans="1:26">
      <c r="A30" s="3" t="s">
        <v>16</v>
      </c>
      <c r="B30" s="24">
        <v>100</v>
      </c>
      <c r="C30" s="23">
        <f>$B30*VLOOKUP($A30,$A$3:$T$25,19,0)*HLOOKUP(C$29,$C$3:$Q$25,MATCH($A30,$A$3:$A$25,0),0)/VLOOKUP(C$29,$A$3:$T$25,19,0)</f>
        <v>36.215466821476284</v>
      </c>
      <c r="D30" s="23">
        <f t="shared" ref="D30:M39" si="9">$B30*VLOOKUP($A30,$A$3:$T$25,19,0)*HLOOKUP(D$29,$C$3:$Q$25,MATCH($A30,$A$3:$A$25,0),0)/VLOOKUP(D$29,$A$3:$T$25,19,0)</f>
        <v>0</v>
      </c>
      <c r="E30" s="23"/>
      <c r="F30" s="23">
        <f t="shared" si="9"/>
        <v>0</v>
      </c>
      <c r="G30" s="23">
        <f t="shared" si="9"/>
        <v>0</v>
      </c>
      <c r="H30" s="23">
        <f t="shared" si="9"/>
        <v>0</v>
      </c>
      <c r="I30" s="23">
        <f t="shared" si="9"/>
        <v>0</v>
      </c>
      <c r="J30" s="23">
        <f t="shared" si="9"/>
        <v>0</v>
      </c>
      <c r="K30" s="23">
        <f t="shared" si="9"/>
        <v>0</v>
      </c>
      <c r="L30" s="23">
        <f t="shared" si="9"/>
        <v>0</v>
      </c>
      <c r="M30" s="23">
        <f t="shared" si="9"/>
        <v>0</v>
      </c>
      <c r="N30" s="10">
        <f>SUM(B30:M30)/B30</f>
        <v>1.3621546682147629</v>
      </c>
      <c r="T30" s="34"/>
      <c r="V30" s="33"/>
    </row>
    <row r="31" spans="1:26">
      <c r="A31" s="3" t="s">
        <v>25</v>
      </c>
      <c r="B31" s="24">
        <v>100</v>
      </c>
      <c r="C31" s="23">
        <f t="shared" ref="C31:C39" si="10">$B31*VLOOKUP($A31,$A$3:$T$25,19,0)*HLOOKUP(C$29,$C$3:$Q$25,MATCH($A31,$A$3:$A$25,0),0)/VLOOKUP(C$29,$A$3:$T$25,19,0)</f>
        <v>9.0042674397421862</v>
      </c>
      <c r="D31" s="23">
        <f t="shared" si="9"/>
        <v>0</v>
      </c>
      <c r="E31" s="23">
        <f t="shared" si="9"/>
        <v>0</v>
      </c>
      <c r="F31" s="23">
        <f t="shared" si="9"/>
        <v>0</v>
      </c>
      <c r="G31" s="23">
        <f t="shared" si="9"/>
        <v>0</v>
      </c>
      <c r="H31" s="23">
        <f t="shared" si="9"/>
        <v>0</v>
      </c>
      <c r="I31" s="23">
        <f t="shared" si="9"/>
        <v>0</v>
      </c>
      <c r="J31" s="23">
        <f t="shared" si="9"/>
        <v>0</v>
      </c>
      <c r="K31" s="23">
        <f t="shared" si="9"/>
        <v>50.709861349819015</v>
      </c>
      <c r="L31" s="23">
        <f t="shared" si="9"/>
        <v>0</v>
      </c>
      <c r="M31" s="23">
        <f t="shared" si="9"/>
        <v>0</v>
      </c>
      <c r="N31" s="10">
        <f t="shared" ref="N31:N39" si="11">SUM(B31:M31)/B31</f>
        <v>1.5971412878956122</v>
      </c>
    </row>
    <row r="32" spans="1:26">
      <c r="A32" s="3" t="s">
        <v>26</v>
      </c>
      <c r="B32" s="24">
        <v>100</v>
      </c>
      <c r="C32" s="23">
        <f t="shared" si="10"/>
        <v>17.979769861495836</v>
      </c>
      <c r="D32" s="23">
        <f t="shared" si="9"/>
        <v>0</v>
      </c>
      <c r="E32" s="23">
        <f t="shared" si="9"/>
        <v>49.646660500406909</v>
      </c>
      <c r="F32" s="23">
        <f t="shared" si="9"/>
        <v>0</v>
      </c>
      <c r="G32" s="23">
        <f t="shared" si="9"/>
        <v>0</v>
      </c>
      <c r="H32" s="23">
        <f t="shared" si="9"/>
        <v>0</v>
      </c>
      <c r="I32" s="23">
        <f t="shared" si="9"/>
        <v>0</v>
      </c>
      <c r="J32" s="23">
        <f t="shared" si="9"/>
        <v>0</v>
      </c>
      <c r="K32" s="23">
        <f t="shared" si="9"/>
        <v>0</v>
      </c>
      <c r="L32" s="23"/>
      <c r="M32" s="23">
        <f t="shared" si="9"/>
        <v>0</v>
      </c>
      <c r="N32" s="10">
        <f t="shared" si="11"/>
        <v>1.6762643036190275</v>
      </c>
    </row>
    <row r="33" spans="1:16">
      <c r="A33" s="4" t="s">
        <v>27</v>
      </c>
      <c r="B33" s="24">
        <v>100</v>
      </c>
      <c r="C33" s="23">
        <f t="shared" si="10"/>
        <v>0</v>
      </c>
      <c r="D33" s="23">
        <f t="shared" si="9"/>
        <v>0</v>
      </c>
      <c r="E33" s="23">
        <f t="shared" si="9"/>
        <v>0</v>
      </c>
      <c r="F33" s="23">
        <f t="shared" si="9"/>
        <v>0</v>
      </c>
      <c r="G33" s="23">
        <f t="shared" si="9"/>
        <v>33.37289416139587</v>
      </c>
      <c r="H33" s="23">
        <f t="shared" si="9"/>
        <v>0</v>
      </c>
      <c r="I33" s="23">
        <f t="shared" si="9"/>
        <v>0</v>
      </c>
      <c r="J33" s="23">
        <f t="shared" si="9"/>
        <v>0</v>
      </c>
      <c r="K33" s="23">
        <f t="shared" si="9"/>
        <v>0</v>
      </c>
      <c r="L33" s="23">
        <f t="shared" si="9"/>
        <v>0</v>
      </c>
      <c r="M33" s="23">
        <f t="shared" si="9"/>
        <v>0</v>
      </c>
      <c r="N33" s="10">
        <f t="shared" si="11"/>
        <v>1.3337289416139586</v>
      </c>
    </row>
    <row r="34" spans="1:16">
      <c r="A34" s="4" t="s">
        <v>28</v>
      </c>
      <c r="B34" s="24">
        <v>100</v>
      </c>
      <c r="C34" s="23">
        <f t="shared" si="10"/>
        <v>0</v>
      </c>
      <c r="D34" s="23">
        <f t="shared" si="9"/>
        <v>0</v>
      </c>
      <c r="E34" s="23">
        <f t="shared" si="9"/>
        <v>0</v>
      </c>
      <c r="F34" s="23">
        <f t="shared" si="9"/>
        <v>0</v>
      </c>
      <c r="G34" s="23">
        <f t="shared" si="9"/>
        <v>0</v>
      </c>
      <c r="H34" s="23">
        <f t="shared" si="9"/>
        <v>41.509231542057876</v>
      </c>
      <c r="I34" s="23">
        <f t="shared" si="9"/>
        <v>0</v>
      </c>
      <c r="J34" s="23">
        <f t="shared" si="9"/>
        <v>50.038922301740605</v>
      </c>
      <c r="K34" s="23">
        <f t="shared" si="9"/>
        <v>0</v>
      </c>
      <c r="L34" s="23">
        <f t="shared" si="9"/>
        <v>0</v>
      </c>
      <c r="M34" s="23"/>
      <c r="N34" s="10">
        <f t="shared" si="11"/>
        <v>1.9154815384379846</v>
      </c>
    </row>
    <row r="35" spans="1:16">
      <c r="A35" s="4" t="s">
        <v>29</v>
      </c>
      <c r="B35" s="24">
        <v>100</v>
      </c>
      <c r="C35" s="23">
        <f t="shared" si="10"/>
        <v>0</v>
      </c>
      <c r="D35" s="23">
        <f t="shared" si="9"/>
        <v>16.564409805759571</v>
      </c>
      <c r="E35" s="23">
        <f t="shared" si="9"/>
        <v>0</v>
      </c>
      <c r="F35" s="23">
        <f t="shared" si="9"/>
        <v>0</v>
      </c>
      <c r="G35" s="23">
        <f t="shared" si="9"/>
        <v>0</v>
      </c>
      <c r="H35" s="23">
        <f t="shared" si="9"/>
        <v>0</v>
      </c>
      <c r="I35" s="23">
        <f t="shared" si="9"/>
        <v>50.26670635522661</v>
      </c>
      <c r="J35" s="23">
        <f t="shared" si="9"/>
        <v>0</v>
      </c>
      <c r="K35" s="23">
        <f t="shared" si="9"/>
        <v>0</v>
      </c>
      <c r="L35" s="23">
        <f t="shared" si="9"/>
        <v>0</v>
      </c>
      <c r="M35" s="23">
        <f t="shared" si="9"/>
        <v>0</v>
      </c>
      <c r="N35" s="10">
        <f t="shared" si="11"/>
        <v>1.6683111616098616</v>
      </c>
    </row>
    <row r="36" spans="1:16">
      <c r="A36" s="4" t="s">
        <v>30</v>
      </c>
      <c r="B36" s="24">
        <v>100</v>
      </c>
      <c r="C36" s="23">
        <f t="shared" si="10"/>
        <v>0</v>
      </c>
      <c r="D36" s="23">
        <f t="shared" si="9"/>
        <v>0</v>
      </c>
      <c r="E36" s="23">
        <f t="shared" si="9"/>
        <v>0</v>
      </c>
      <c r="F36" s="23">
        <f t="shared" si="9"/>
        <v>49.846569060117027</v>
      </c>
      <c r="G36" s="23">
        <f t="shared" si="9"/>
        <v>0</v>
      </c>
      <c r="H36" s="23">
        <f t="shared" si="9"/>
        <v>0</v>
      </c>
      <c r="I36" s="23">
        <f t="shared" si="9"/>
        <v>0</v>
      </c>
      <c r="J36" s="23">
        <f t="shared" si="9"/>
        <v>0</v>
      </c>
      <c r="K36" s="23">
        <f t="shared" si="9"/>
        <v>0</v>
      </c>
      <c r="L36" s="23">
        <f t="shared" si="9"/>
        <v>0</v>
      </c>
      <c r="M36" s="23">
        <f t="shared" si="9"/>
        <v>0</v>
      </c>
      <c r="N36" s="10">
        <f t="shared" si="11"/>
        <v>1.4984656906011702</v>
      </c>
    </row>
    <row r="37" spans="1:16">
      <c r="A37" s="4" t="s">
        <v>31</v>
      </c>
      <c r="B37" s="24">
        <v>100</v>
      </c>
      <c r="C37" s="23">
        <f t="shared" si="10"/>
        <v>0</v>
      </c>
      <c r="D37" s="23">
        <f t="shared" si="9"/>
        <v>0</v>
      </c>
      <c r="E37" s="23">
        <f t="shared" si="9"/>
        <v>0</v>
      </c>
      <c r="F37" s="23">
        <f t="shared" si="9"/>
        <v>0</v>
      </c>
      <c r="G37" s="23">
        <f t="shared" si="9"/>
        <v>33.37289416139587</v>
      </c>
      <c r="H37" s="23">
        <f t="shared" si="9"/>
        <v>0</v>
      </c>
      <c r="I37" s="23">
        <f t="shared" si="9"/>
        <v>0</v>
      </c>
      <c r="J37" s="23">
        <f t="shared" si="9"/>
        <v>0</v>
      </c>
      <c r="K37" s="23">
        <f t="shared" si="9"/>
        <v>0</v>
      </c>
      <c r="L37" s="23">
        <f t="shared" si="9"/>
        <v>0</v>
      </c>
      <c r="M37" s="23">
        <f t="shared" si="9"/>
        <v>0</v>
      </c>
      <c r="N37" s="10">
        <f t="shared" si="11"/>
        <v>1.3337289416139586</v>
      </c>
    </row>
    <row r="38" spans="1:16">
      <c r="A38" s="4" t="s">
        <v>32</v>
      </c>
      <c r="B38" s="24">
        <v>100</v>
      </c>
      <c r="C38" s="23">
        <f t="shared" si="10"/>
        <v>9.0042674397421862</v>
      </c>
      <c r="D38" s="23">
        <f t="shared" si="9"/>
        <v>0</v>
      </c>
      <c r="E38" s="23">
        <f t="shared" si="9"/>
        <v>0</v>
      </c>
      <c r="F38" s="23">
        <f t="shared" si="9"/>
        <v>0</v>
      </c>
      <c r="G38" s="23">
        <f t="shared" si="9"/>
        <v>0</v>
      </c>
      <c r="H38" s="23">
        <f t="shared" si="9"/>
        <v>0</v>
      </c>
      <c r="I38" s="23">
        <f t="shared" si="9"/>
        <v>0</v>
      </c>
      <c r="J38" s="23">
        <f t="shared" si="9"/>
        <v>0</v>
      </c>
      <c r="K38" s="23">
        <f t="shared" si="9"/>
        <v>25.354930674909507</v>
      </c>
      <c r="L38" s="23">
        <f t="shared" si="9"/>
        <v>0</v>
      </c>
      <c r="M38" s="23">
        <f t="shared" si="9"/>
        <v>0</v>
      </c>
      <c r="N38" s="10">
        <f t="shared" si="11"/>
        <v>1.3435919811465169</v>
      </c>
    </row>
    <row r="39" spans="1:16">
      <c r="A39" s="4" t="s">
        <v>33</v>
      </c>
      <c r="B39" s="24">
        <v>100</v>
      </c>
      <c r="C39" s="23">
        <f t="shared" si="10"/>
        <v>9.0042674397421862</v>
      </c>
      <c r="D39" s="23">
        <f t="shared" si="9"/>
        <v>0</v>
      </c>
      <c r="E39" s="23">
        <f t="shared" si="9"/>
        <v>24.863043969938637</v>
      </c>
      <c r="F39" s="23">
        <f t="shared" si="9"/>
        <v>0</v>
      </c>
      <c r="G39" s="23">
        <f t="shared" si="9"/>
        <v>0</v>
      </c>
      <c r="H39" s="23">
        <f t="shared" si="9"/>
        <v>20.787820139082466</v>
      </c>
      <c r="I39" s="23">
        <f t="shared" si="9"/>
        <v>0</v>
      </c>
      <c r="J39" s="23">
        <f t="shared" si="9"/>
        <v>25.059488651534231</v>
      </c>
      <c r="K39" s="23">
        <f t="shared" si="9"/>
        <v>0</v>
      </c>
      <c r="L39" s="23">
        <f t="shared" si="9"/>
        <v>50.079992731303363</v>
      </c>
      <c r="M39" s="23">
        <f t="shared" si="9"/>
        <v>50.079992731303363</v>
      </c>
      <c r="N39" s="10">
        <f t="shared" si="11"/>
        <v>2.7987460566290427</v>
      </c>
      <c r="P39" s="33"/>
    </row>
  </sheetData>
  <mergeCells count="4">
    <mergeCell ref="C2:O2"/>
    <mergeCell ref="P2:Q2"/>
    <mergeCell ref="A26:B26"/>
    <mergeCell ref="C28:M28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6"/>
  <sheetViews>
    <sheetView workbookViewId="0">
      <selection activeCell="H41" sqref="H41"/>
    </sheetView>
  </sheetViews>
  <sheetFormatPr defaultRowHeight="13.5"/>
  <cols>
    <col min="1" max="1" width="3.5" style="1" bestFit="1" customWidth="1"/>
    <col min="2" max="2" width="13" style="1" bestFit="1" customWidth="1"/>
    <col min="3" max="3" width="4.5" style="1" bestFit="1" customWidth="1"/>
    <col min="4" max="5" width="3" style="1" bestFit="1" customWidth="1"/>
    <col min="6" max="7" width="4.5" style="1" bestFit="1" customWidth="1"/>
    <col min="8" max="8" width="6" style="1" bestFit="1" customWidth="1"/>
    <col min="9" max="10" width="4.5" style="1" bestFit="1" customWidth="1"/>
    <col min="11" max="11" width="3" style="1" bestFit="1" customWidth="1"/>
    <col min="12" max="17" width="4.5" style="1" bestFit="1" customWidth="1"/>
    <col min="18" max="19" width="3" style="1" bestFit="1" customWidth="1"/>
    <col min="20" max="20" width="4.5" style="1" bestFit="1" customWidth="1"/>
    <col min="21" max="21" width="3" style="1" bestFit="1" customWidth="1"/>
    <col min="22" max="24" width="4.5" style="1" bestFit="1" customWidth="1"/>
    <col min="25" max="25" width="5.25" style="1" bestFit="1" customWidth="1"/>
    <col min="26" max="16384" width="9" style="1"/>
  </cols>
  <sheetData>
    <row r="1" spans="1:24">
      <c r="A1" s="27"/>
      <c r="B1" s="27"/>
      <c r="C1" s="27" t="s">
        <v>12</v>
      </c>
      <c r="D1" s="27" t="s">
        <v>13</v>
      </c>
      <c r="E1" s="27" t="s">
        <v>14</v>
      </c>
      <c r="F1" s="27" t="s">
        <v>15</v>
      </c>
      <c r="G1" s="27" t="s">
        <v>16</v>
      </c>
      <c r="H1" s="27" t="s">
        <v>17</v>
      </c>
      <c r="I1" s="27" t="s">
        <v>18</v>
      </c>
      <c r="J1" s="27" t="s">
        <v>19</v>
      </c>
      <c r="K1" s="27" t="s">
        <v>20</v>
      </c>
      <c r="L1" s="27" t="s">
        <v>21</v>
      </c>
      <c r="M1" s="27" t="s">
        <v>22</v>
      </c>
      <c r="N1" s="27" t="s">
        <v>23</v>
      </c>
      <c r="O1" s="27" t="s">
        <v>24</v>
      </c>
      <c r="P1" s="27" t="s">
        <v>25</v>
      </c>
      <c r="Q1" s="27" t="s">
        <v>26</v>
      </c>
      <c r="R1" s="27" t="s">
        <v>27</v>
      </c>
      <c r="S1" s="27" t="s">
        <v>28</v>
      </c>
      <c r="T1" s="27" t="s">
        <v>29</v>
      </c>
      <c r="U1" s="27" t="s">
        <v>30</v>
      </c>
      <c r="V1" s="27" t="s">
        <v>31</v>
      </c>
      <c r="W1" s="27" t="s">
        <v>32</v>
      </c>
      <c r="X1" s="27" t="s">
        <v>33</v>
      </c>
    </row>
    <row r="2" spans="1:24">
      <c r="A2" s="3">
        <v>1</v>
      </c>
      <c r="B2" s="27" t="s">
        <v>1</v>
      </c>
      <c r="C2" s="3"/>
      <c r="D2" s="3"/>
      <c r="E2" s="3"/>
      <c r="F2" s="3">
        <v>1</v>
      </c>
      <c r="G2" s="3"/>
      <c r="H2" s="3">
        <v>1</v>
      </c>
      <c r="I2" s="3"/>
      <c r="J2" s="3"/>
      <c r="K2" s="3">
        <v>1</v>
      </c>
      <c r="L2" s="3"/>
      <c r="M2" s="3"/>
      <c r="N2" s="3"/>
      <c r="O2" s="3"/>
      <c r="P2" s="3"/>
      <c r="Q2" s="3"/>
      <c r="R2" s="3"/>
      <c r="S2" s="3">
        <v>1</v>
      </c>
      <c r="T2" s="3"/>
      <c r="U2" s="3"/>
      <c r="V2" s="3"/>
      <c r="W2" s="3">
        <v>1</v>
      </c>
      <c r="X2" s="3"/>
    </row>
    <row r="3" spans="1:24">
      <c r="A3" s="3">
        <v>2</v>
      </c>
      <c r="B3" s="27" t="s">
        <v>2</v>
      </c>
      <c r="C3" s="27">
        <v>1</v>
      </c>
      <c r="D3" s="3"/>
      <c r="E3" s="3"/>
      <c r="F3" s="3"/>
      <c r="G3" s="3">
        <v>1</v>
      </c>
      <c r="H3" s="3"/>
      <c r="I3" s="3"/>
      <c r="J3" s="3"/>
      <c r="K3" s="3"/>
      <c r="L3" s="3"/>
      <c r="M3" s="3">
        <v>1</v>
      </c>
      <c r="N3" s="3"/>
      <c r="O3" s="3">
        <v>1</v>
      </c>
      <c r="P3" s="3"/>
      <c r="Q3" s="3"/>
      <c r="R3" s="3">
        <v>1</v>
      </c>
      <c r="S3" s="3"/>
      <c r="T3" s="3"/>
      <c r="U3" s="3"/>
      <c r="V3" s="3"/>
      <c r="W3" s="3"/>
      <c r="X3" s="3"/>
    </row>
    <row r="4" spans="1:24">
      <c r="A4" s="3">
        <v>3</v>
      </c>
      <c r="B4" s="27" t="s">
        <v>67</v>
      </c>
      <c r="C4" s="3"/>
      <c r="D4" s="3">
        <v>1</v>
      </c>
      <c r="E4" s="3"/>
      <c r="F4" s="3"/>
      <c r="G4" s="3"/>
      <c r="H4" s="3"/>
      <c r="I4" s="3"/>
      <c r="J4" s="3">
        <v>1</v>
      </c>
      <c r="K4" s="3"/>
      <c r="L4" s="3"/>
      <c r="M4" s="3"/>
      <c r="N4" s="3"/>
      <c r="O4" s="3"/>
      <c r="P4" s="3">
        <v>1</v>
      </c>
      <c r="Q4" s="3"/>
      <c r="R4" s="3"/>
      <c r="S4" s="3">
        <v>1</v>
      </c>
      <c r="T4" s="3">
        <v>1</v>
      </c>
      <c r="U4" s="3"/>
      <c r="V4" s="3"/>
      <c r="W4" s="3"/>
      <c r="X4" s="3"/>
    </row>
    <row r="5" spans="1:24">
      <c r="A5" s="3">
        <v>4</v>
      </c>
      <c r="B5" s="27" t="s">
        <v>68</v>
      </c>
      <c r="C5" s="3"/>
      <c r="D5" s="3">
        <v>1</v>
      </c>
      <c r="E5" s="3"/>
      <c r="F5" s="3">
        <v>1</v>
      </c>
      <c r="G5" s="3"/>
      <c r="H5" s="3"/>
      <c r="I5" s="3"/>
      <c r="J5" s="3">
        <v>1</v>
      </c>
      <c r="K5" s="3"/>
      <c r="L5" s="3"/>
      <c r="M5" s="3"/>
      <c r="N5" s="3"/>
      <c r="O5" s="3"/>
      <c r="P5" s="3"/>
      <c r="Q5" s="3"/>
      <c r="R5" s="3">
        <v>1</v>
      </c>
      <c r="S5" s="3"/>
      <c r="T5" s="3"/>
      <c r="U5" s="3"/>
      <c r="V5" s="3"/>
      <c r="W5" s="3">
        <v>1</v>
      </c>
      <c r="X5" s="3"/>
    </row>
    <row r="6" spans="1:24">
      <c r="A6" s="3">
        <v>5</v>
      </c>
      <c r="B6" s="27" t="s">
        <v>69</v>
      </c>
      <c r="C6" s="3"/>
      <c r="D6" s="3"/>
      <c r="E6" s="3">
        <v>1</v>
      </c>
      <c r="F6" s="3"/>
      <c r="G6" s="3"/>
      <c r="H6" s="3"/>
      <c r="I6" s="3">
        <v>1</v>
      </c>
      <c r="J6" s="3"/>
      <c r="K6" s="3"/>
      <c r="L6" s="3"/>
      <c r="M6" s="3"/>
      <c r="N6" s="3"/>
      <c r="O6" s="3"/>
      <c r="P6" s="3"/>
      <c r="Q6" s="3"/>
      <c r="R6" s="3">
        <v>1</v>
      </c>
      <c r="S6" s="3">
        <v>1</v>
      </c>
      <c r="T6" s="3">
        <v>1</v>
      </c>
      <c r="U6" s="3"/>
      <c r="V6" s="3"/>
      <c r="W6" s="3"/>
      <c r="X6" s="3"/>
    </row>
    <row r="7" spans="1:24">
      <c r="A7" s="3">
        <v>6</v>
      </c>
      <c r="B7" s="27" t="s">
        <v>70</v>
      </c>
      <c r="C7" s="3"/>
      <c r="D7" s="3"/>
      <c r="E7" s="3">
        <v>1</v>
      </c>
      <c r="F7" s="3"/>
      <c r="G7" s="3">
        <v>1</v>
      </c>
      <c r="H7" s="3"/>
      <c r="I7" s="3"/>
      <c r="J7" s="3"/>
      <c r="K7" s="3">
        <v>1</v>
      </c>
      <c r="L7" s="3"/>
      <c r="M7" s="3"/>
      <c r="N7" s="3"/>
      <c r="O7" s="3"/>
      <c r="P7" s="3">
        <v>1</v>
      </c>
      <c r="Q7" s="3"/>
      <c r="R7" s="3"/>
      <c r="S7" s="3"/>
      <c r="T7" s="3"/>
      <c r="U7" s="3"/>
      <c r="V7" s="3"/>
      <c r="W7" s="3">
        <v>1</v>
      </c>
      <c r="X7" s="3"/>
    </row>
    <row r="8" spans="1:24">
      <c r="A8" s="3">
        <v>7</v>
      </c>
      <c r="B8" s="27" t="s">
        <v>3</v>
      </c>
      <c r="C8" s="3"/>
      <c r="D8" s="3">
        <v>1</v>
      </c>
      <c r="E8" s="3"/>
      <c r="F8" s="3"/>
      <c r="G8" s="3"/>
      <c r="H8" s="3"/>
      <c r="I8" s="3">
        <v>1</v>
      </c>
      <c r="J8" s="3"/>
      <c r="K8" s="3"/>
      <c r="L8" s="3"/>
      <c r="M8" s="3"/>
      <c r="N8" s="3"/>
      <c r="O8" s="3"/>
      <c r="P8" s="3">
        <v>1</v>
      </c>
      <c r="Q8" s="3"/>
      <c r="R8" s="3"/>
      <c r="S8" s="3">
        <v>1</v>
      </c>
      <c r="T8" s="3"/>
      <c r="U8" s="3"/>
      <c r="V8" s="3"/>
      <c r="W8" s="3"/>
      <c r="X8" s="3">
        <v>1</v>
      </c>
    </row>
    <row r="9" spans="1:24">
      <c r="A9" s="3">
        <v>8</v>
      </c>
      <c r="B9" s="27" t="s">
        <v>4</v>
      </c>
      <c r="C9" s="3">
        <v>1</v>
      </c>
      <c r="D9" s="3"/>
      <c r="E9" s="3"/>
      <c r="F9" s="3"/>
      <c r="G9" s="3"/>
      <c r="H9" s="3"/>
      <c r="I9" s="3"/>
      <c r="J9" s="3"/>
      <c r="K9" s="3"/>
      <c r="L9" s="3"/>
      <c r="M9" s="3">
        <v>1</v>
      </c>
      <c r="N9" s="3"/>
      <c r="O9" s="3">
        <v>1</v>
      </c>
      <c r="P9" s="3"/>
      <c r="Q9" s="3"/>
      <c r="R9" s="3"/>
      <c r="S9" s="3"/>
      <c r="T9" s="3"/>
      <c r="U9" s="3">
        <v>1</v>
      </c>
      <c r="V9" s="3"/>
      <c r="W9" s="3">
        <v>1</v>
      </c>
      <c r="X9" s="3"/>
    </row>
    <row r="10" spans="1:24">
      <c r="A10" s="3">
        <v>9</v>
      </c>
      <c r="B10" s="27" t="s">
        <v>71</v>
      </c>
      <c r="C10" s="3"/>
      <c r="D10" s="3">
        <v>1</v>
      </c>
      <c r="E10" s="3"/>
      <c r="F10" s="3"/>
      <c r="G10" s="3"/>
      <c r="H10" s="3"/>
      <c r="I10" s="3">
        <v>1</v>
      </c>
      <c r="J10" s="3"/>
      <c r="K10" s="3"/>
      <c r="L10" s="3"/>
      <c r="M10" s="3"/>
      <c r="N10" s="3"/>
      <c r="O10" s="3">
        <v>1</v>
      </c>
      <c r="P10" s="3"/>
      <c r="Q10" s="3"/>
      <c r="R10" s="3">
        <v>1</v>
      </c>
      <c r="S10" s="3"/>
      <c r="T10" s="3"/>
      <c r="U10" s="3"/>
      <c r="V10" s="3"/>
      <c r="W10" s="3"/>
      <c r="X10" s="3">
        <v>1</v>
      </c>
    </row>
    <row r="11" spans="1:24">
      <c r="A11" s="3">
        <v>10</v>
      </c>
      <c r="B11" s="27" t="s">
        <v>72</v>
      </c>
      <c r="C11" s="3">
        <v>1</v>
      </c>
      <c r="D11" s="3"/>
      <c r="E11" s="3"/>
      <c r="F11" s="3"/>
      <c r="G11" s="3"/>
      <c r="H11" s="3"/>
      <c r="I11" s="3"/>
      <c r="J11" s="3"/>
      <c r="K11" s="3">
        <v>1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>
        <v>1</v>
      </c>
      <c r="V11" s="3"/>
      <c r="W11" s="3">
        <v>1</v>
      </c>
      <c r="X11" s="3"/>
    </row>
    <row r="12" spans="1:24">
      <c r="A12" s="3">
        <v>11</v>
      </c>
      <c r="B12" s="27" t="s">
        <v>73</v>
      </c>
      <c r="C12" s="3"/>
      <c r="D12" s="3">
        <v>1</v>
      </c>
      <c r="E12" s="3">
        <v>1</v>
      </c>
      <c r="F12" s="3"/>
      <c r="G12" s="3"/>
      <c r="H12" s="3">
        <v>1</v>
      </c>
      <c r="I12" s="3"/>
      <c r="J12" s="3"/>
      <c r="K12" s="3"/>
      <c r="L12" s="3"/>
      <c r="M12" s="3"/>
      <c r="N12" s="3"/>
      <c r="O12" s="3"/>
      <c r="P12" s="3">
        <v>1</v>
      </c>
      <c r="Q12" s="3"/>
      <c r="R12" s="3"/>
      <c r="S12" s="3"/>
      <c r="T12" s="3"/>
      <c r="U12" s="3"/>
      <c r="V12" s="3"/>
      <c r="W12" s="3"/>
      <c r="X12" s="3">
        <v>1</v>
      </c>
    </row>
    <row r="13" spans="1:24">
      <c r="A13" s="3">
        <v>12</v>
      </c>
      <c r="B13" s="27" t="s">
        <v>74</v>
      </c>
      <c r="C13" s="3"/>
      <c r="D13" s="3"/>
      <c r="E13" s="3"/>
      <c r="F13" s="3">
        <v>1</v>
      </c>
      <c r="G13" s="3">
        <v>1</v>
      </c>
      <c r="H13" s="3"/>
      <c r="I13" s="3"/>
      <c r="J13" s="3"/>
      <c r="K13" s="3"/>
      <c r="L13" s="3">
        <v>1</v>
      </c>
      <c r="M13" s="3"/>
      <c r="N13" s="3"/>
      <c r="O13" s="3"/>
      <c r="P13" s="3"/>
      <c r="Q13" s="3"/>
      <c r="R13" s="3"/>
      <c r="S13" s="3">
        <v>1</v>
      </c>
      <c r="T13" s="3">
        <v>1</v>
      </c>
      <c r="U13" s="3"/>
      <c r="V13" s="3"/>
      <c r="W13" s="3"/>
      <c r="X13" s="3"/>
    </row>
    <row r="14" spans="1:24">
      <c r="A14" s="3">
        <v>13</v>
      </c>
      <c r="B14" s="27" t="s">
        <v>75</v>
      </c>
      <c r="C14" s="3"/>
      <c r="D14" s="3"/>
      <c r="E14" s="3">
        <v>1</v>
      </c>
      <c r="F14" s="3"/>
      <c r="G14" s="3"/>
      <c r="H14" s="3">
        <v>1</v>
      </c>
      <c r="I14" s="3">
        <v>1</v>
      </c>
      <c r="J14" s="3"/>
      <c r="K14" s="3"/>
      <c r="L14" s="3"/>
      <c r="M14" s="3"/>
      <c r="N14" s="3"/>
      <c r="O14" s="3">
        <v>1</v>
      </c>
      <c r="P14" s="3"/>
      <c r="Q14" s="3"/>
      <c r="R14" s="3">
        <v>1</v>
      </c>
      <c r="S14" s="3"/>
      <c r="T14" s="3"/>
      <c r="U14" s="3"/>
      <c r="V14" s="3"/>
      <c r="W14" s="3"/>
      <c r="X14" s="3"/>
    </row>
    <row r="15" spans="1:24">
      <c r="A15" s="3">
        <v>14</v>
      </c>
      <c r="B15" s="27" t="s">
        <v>76</v>
      </c>
      <c r="C15" s="3">
        <v>1</v>
      </c>
      <c r="D15" s="3">
        <v>1</v>
      </c>
      <c r="E15" s="3"/>
      <c r="F15" s="3"/>
      <c r="G15" s="3"/>
      <c r="H15" s="3">
        <v>1</v>
      </c>
      <c r="I15" s="3"/>
      <c r="J15" s="3"/>
      <c r="K15" s="3"/>
      <c r="L15" s="3">
        <v>1</v>
      </c>
      <c r="M15" s="3"/>
      <c r="N15" s="3"/>
      <c r="O15" s="3"/>
      <c r="P15" s="3"/>
      <c r="Q15" s="3"/>
      <c r="R15" s="3"/>
      <c r="S15" s="3"/>
      <c r="T15" s="3">
        <v>1</v>
      </c>
      <c r="U15" s="3"/>
      <c r="V15" s="3"/>
      <c r="W15" s="3"/>
      <c r="X15" s="3"/>
    </row>
    <row r="16" spans="1:24">
      <c r="A16" s="3">
        <v>15</v>
      </c>
      <c r="B16" s="27" t="s">
        <v>77</v>
      </c>
      <c r="C16" s="3"/>
      <c r="D16" s="3"/>
      <c r="E16" s="3"/>
      <c r="F16" s="3">
        <v>1</v>
      </c>
      <c r="G16" s="3"/>
      <c r="H16" s="3">
        <v>1</v>
      </c>
      <c r="I16" s="3">
        <v>1</v>
      </c>
      <c r="J16" s="3"/>
      <c r="K16" s="3"/>
      <c r="L16" s="3"/>
      <c r="M16" s="3"/>
      <c r="N16" s="3"/>
      <c r="O16" s="3"/>
      <c r="P16" s="3"/>
      <c r="Q16" s="3"/>
      <c r="R16" s="3">
        <v>1</v>
      </c>
      <c r="S16" s="3"/>
      <c r="T16" s="3"/>
      <c r="U16" s="3"/>
      <c r="V16" s="3"/>
      <c r="W16" s="3">
        <v>1</v>
      </c>
      <c r="X16" s="3"/>
    </row>
    <row r="17" spans="1:24">
      <c r="A17" s="3">
        <v>16</v>
      </c>
      <c r="B17" s="27" t="s">
        <v>78</v>
      </c>
      <c r="C17" s="3"/>
      <c r="D17" s="3"/>
      <c r="E17" s="3"/>
      <c r="F17" s="3">
        <v>1</v>
      </c>
      <c r="G17" s="3"/>
      <c r="H17" s="3"/>
      <c r="I17" s="3"/>
      <c r="J17" s="3"/>
      <c r="K17" s="3">
        <v>1</v>
      </c>
      <c r="L17" s="3"/>
      <c r="M17" s="3"/>
      <c r="N17" s="3"/>
      <c r="O17" s="3"/>
      <c r="P17" s="3"/>
      <c r="Q17" s="3">
        <v>1</v>
      </c>
      <c r="R17" s="3"/>
      <c r="S17" s="3"/>
      <c r="T17" s="3"/>
      <c r="U17" s="3">
        <v>1</v>
      </c>
      <c r="V17" s="3"/>
      <c r="W17" s="3"/>
      <c r="X17" s="3">
        <v>1</v>
      </c>
    </row>
    <row r="18" spans="1:24">
      <c r="A18" s="3">
        <v>17</v>
      </c>
      <c r="B18" s="27" t="s">
        <v>79</v>
      </c>
      <c r="C18" s="3"/>
      <c r="D18" s="3"/>
      <c r="E18" s="3">
        <v>1</v>
      </c>
      <c r="F18" s="3">
        <v>1</v>
      </c>
      <c r="G18" s="3"/>
      <c r="H18" s="3">
        <v>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>
        <v>1</v>
      </c>
      <c r="T18" s="3"/>
      <c r="U18" s="3">
        <v>1</v>
      </c>
      <c r="V18" s="3"/>
      <c r="W18" s="3"/>
      <c r="X18" s="3"/>
    </row>
    <row r="19" spans="1:24">
      <c r="A19" s="3">
        <v>18</v>
      </c>
      <c r="B19" s="27" t="s">
        <v>7</v>
      </c>
      <c r="C19" s="3">
        <v>1</v>
      </c>
      <c r="D19" s="3"/>
      <c r="E19" s="3">
        <v>1</v>
      </c>
      <c r="F19" s="3"/>
      <c r="G19" s="3"/>
      <c r="H19" s="3"/>
      <c r="I19" s="3"/>
      <c r="J19" s="3"/>
      <c r="K19" s="3"/>
      <c r="L19" s="3"/>
      <c r="M19" s="3"/>
      <c r="N19" s="3">
        <v>1</v>
      </c>
      <c r="O19" s="3">
        <v>1</v>
      </c>
      <c r="P19" s="3"/>
      <c r="Q19" s="3"/>
      <c r="R19" s="3"/>
      <c r="S19" s="3"/>
      <c r="T19" s="3"/>
      <c r="U19" s="3"/>
      <c r="V19" s="3">
        <v>1</v>
      </c>
      <c r="W19" s="3"/>
      <c r="X19" s="3"/>
    </row>
    <row r="20" spans="1:24">
      <c r="A20" s="3">
        <v>19</v>
      </c>
      <c r="B20" s="27" t="s">
        <v>8</v>
      </c>
      <c r="C20" s="3"/>
      <c r="D20" s="3"/>
      <c r="E20" s="3"/>
      <c r="F20" s="3">
        <v>1</v>
      </c>
      <c r="G20" s="3"/>
      <c r="H20" s="3"/>
      <c r="I20" s="3"/>
      <c r="J20" s="3">
        <v>1</v>
      </c>
      <c r="K20" s="3"/>
      <c r="L20" s="3"/>
      <c r="M20" s="3"/>
      <c r="N20" s="3">
        <v>1</v>
      </c>
      <c r="O20" s="3"/>
      <c r="P20" s="3"/>
      <c r="Q20" s="3"/>
      <c r="R20" s="3"/>
      <c r="S20" s="3"/>
      <c r="T20" s="3"/>
      <c r="U20" s="3">
        <v>1</v>
      </c>
      <c r="V20" s="3">
        <v>1</v>
      </c>
      <c r="W20" s="3"/>
      <c r="X20" s="3"/>
    </row>
    <row r="21" spans="1:24">
      <c r="A21" s="3">
        <v>20</v>
      </c>
      <c r="B21" s="27" t="s">
        <v>9</v>
      </c>
      <c r="C21" s="3"/>
      <c r="D21" s="3"/>
      <c r="E21" s="3"/>
      <c r="F21" s="3"/>
      <c r="G21" s="3">
        <v>1</v>
      </c>
      <c r="H21" s="3"/>
      <c r="I21" s="3">
        <v>1</v>
      </c>
      <c r="J21" s="3"/>
      <c r="K21" s="3"/>
      <c r="L21" s="3">
        <v>1</v>
      </c>
      <c r="M21" s="3">
        <v>1</v>
      </c>
      <c r="N21" s="3"/>
      <c r="O21" s="3"/>
      <c r="P21" s="3"/>
      <c r="Q21" s="3"/>
      <c r="R21" s="3"/>
      <c r="S21" s="3"/>
      <c r="T21" s="3"/>
      <c r="U21" s="3"/>
      <c r="V21" s="3">
        <v>1</v>
      </c>
      <c r="W21" s="3"/>
      <c r="X21" s="3"/>
    </row>
    <row r="22" spans="1:24">
      <c r="A22" s="3">
        <v>21</v>
      </c>
      <c r="B22" s="27" t="s">
        <v>6</v>
      </c>
      <c r="C22" s="3"/>
      <c r="D22" s="3"/>
      <c r="E22" s="3"/>
      <c r="F22" s="3"/>
      <c r="G22" s="3">
        <v>1</v>
      </c>
      <c r="H22" s="3"/>
      <c r="I22" s="3"/>
      <c r="J22" s="3">
        <v>1</v>
      </c>
      <c r="K22" s="3">
        <v>1</v>
      </c>
      <c r="L22" s="3">
        <v>1</v>
      </c>
      <c r="M22" s="3"/>
      <c r="N22" s="3">
        <v>1</v>
      </c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>
      <c r="A23" s="3">
        <v>22</v>
      </c>
      <c r="B23" s="27" t="s">
        <v>80</v>
      </c>
      <c r="C23" s="3">
        <v>1</v>
      </c>
      <c r="D23" s="3">
        <v>1</v>
      </c>
      <c r="E23" s="3"/>
      <c r="F23" s="3"/>
      <c r="G23" s="3"/>
      <c r="H23" s="3"/>
      <c r="I23" s="3"/>
      <c r="J23" s="3"/>
      <c r="K23" s="3"/>
      <c r="L23" s="3"/>
      <c r="M23" s="3">
        <v>1</v>
      </c>
      <c r="N23" s="3"/>
      <c r="O23" s="3">
        <v>1</v>
      </c>
      <c r="P23" s="3"/>
      <c r="Q23" s="3"/>
      <c r="R23" s="3"/>
      <c r="S23" s="3"/>
      <c r="T23" s="3"/>
      <c r="U23" s="3">
        <v>1</v>
      </c>
      <c r="V23" s="3"/>
      <c r="W23" s="3"/>
      <c r="X23" s="3"/>
    </row>
    <row r="24" spans="1:24">
      <c r="A24" s="3">
        <v>23</v>
      </c>
      <c r="B24" s="27" t="s">
        <v>10</v>
      </c>
      <c r="C24" s="3">
        <v>1</v>
      </c>
      <c r="D24" s="3"/>
      <c r="E24" s="3"/>
      <c r="F24" s="3"/>
      <c r="G24" s="3"/>
      <c r="H24" s="3"/>
      <c r="I24" s="3"/>
      <c r="J24" s="3"/>
      <c r="K24" s="3">
        <v>1</v>
      </c>
      <c r="L24" s="3"/>
      <c r="M24" s="3">
        <v>1</v>
      </c>
      <c r="N24" s="3"/>
      <c r="O24" s="3"/>
      <c r="P24" s="3"/>
      <c r="Q24" s="3">
        <v>1</v>
      </c>
      <c r="R24" s="3"/>
      <c r="S24" s="3"/>
      <c r="T24" s="3">
        <v>1</v>
      </c>
      <c r="U24" s="3"/>
      <c r="V24" s="3"/>
      <c r="W24" s="3"/>
      <c r="X24" s="3"/>
    </row>
    <row r="25" spans="1:24">
      <c r="A25" s="3">
        <v>24</v>
      </c>
      <c r="B25" s="27" t="s">
        <v>81</v>
      </c>
      <c r="C25" s="3"/>
      <c r="D25" s="3"/>
      <c r="E25" s="3">
        <v>1</v>
      </c>
      <c r="F25" s="3"/>
      <c r="G25" s="3"/>
      <c r="H25" s="3"/>
      <c r="I25" s="3"/>
      <c r="J25" s="3">
        <v>1</v>
      </c>
      <c r="K25" s="3"/>
      <c r="L25" s="3"/>
      <c r="M25" s="3"/>
      <c r="N25" s="3">
        <v>1</v>
      </c>
      <c r="O25" s="3"/>
      <c r="P25" s="3"/>
      <c r="Q25" s="3">
        <v>1</v>
      </c>
      <c r="R25" s="3"/>
      <c r="S25" s="3"/>
      <c r="T25" s="3">
        <v>1</v>
      </c>
      <c r="U25" s="3"/>
      <c r="V25" s="3"/>
      <c r="W25" s="3"/>
      <c r="X25" s="3"/>
    </row>
    <row r="26" spans="1:24">
      <c r="A26" s="3">
        <v>25</v>
      </c>
      <c r="B26" s="27" t="s">
        <v>82</v>
      </c>
      <c r="C26" s="3"/>
      <c r="D26" s="3"/>
      <c r="E26" s="3"/>
      <c r="F26" s="3"/>
      <c r="G26" s="3">
        <v>1</v>
      </c>
      <c r="H26" s="3"/>
      <c r="I26" s="3"/>
      <c r="J26" s="3">
        <v>1</v>
      </c>
      <c r="K26" s="3"/>
      <c r="L26" s="3">
        <v>1</v>
      </c>
      <c r="M26" s="3"/>
      <c r="N26" s="3">
        <v>1</v>
      </c>
      <c r="O26" s="3"/>
      <c r="P26" s="3">
        <v>1</v>
      </c>
      <c r="Q26" s="3"/>
      <c r="R26" s="3"/>
      <c r="S26" s="3"/>
      <c r="T26" s="3"/>
      <c r="U26" s="3"/>
      <c r="V26" s="3"/>
      <c r="W26" s="3"/>
      <c r="X26" s="3"/>
    </row>
  </sheetData>
  <phoneticPr fontId="3" type="noConversion"/>
  <conditionalFormatting sqref="C2:X26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基础人均需求</vt:lpstr>
      <vt:lpstr>生产消费数据</vt:lpstr>
      <vt:lpstr>各城特产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2013-10-03T18:39:44Z</dcterms:created>
  <dcterms:modified xsi:type="dcterms:W3CDTF">2013-10-04T07:13:01Z</dcterms:modified>
</cp:coreProperties>
</file>